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348" yWindow="-12" windowWidth="15396" windowHeight="11760"/>
  </bookViews>
  <sheets>
    <sheet name=" Build a Model " sheetId="1" r:id="rId1"/>
  </sheets>
  <definedNames>
    <definedName name="_xlnm.Print_Area" localSheetId="0">' Build a Model '!$A$1:$G$100</definedName>
  </definedNames>
  <calcPr calcId="145621"/>
</workbook>
</file>

<file path=xl/calcChain.xml><?xml version="1.0" encoding="utf-8"?>
<calcChain xmlns="http://schemas.openxmlformats.org/spreadsheetml/2006/main">
  <c r="E169" i="1" l="1"/>
  <c r="E170" i="1"/>
  <c r="E171" i="1"/>
  <c r="E172" i="1"/>
  <c r="E173" i="1"/>
  <c r="E174" i="1"/>
  <c r="E175" i="1"/>
  <c r="E176" i="1"/>
  <c r="D172" i="1"/>
  <c r="D169" i="1"/>
  <c r="D170" i="1"/>
  <c r="D171" i="1"/>
  <c r="D64" i="1"/>
  <c r="E134" i="1"/>
  <c r="D134" i="1"/>
  <c r="E133" i="1"/>
  <c r="D133" i="1"/>
  <c r="E132" i="1"/>
  <c r="D132" i="1"/>
  <c r="E131" i="1"/>
  <c r="D131" i="1"/>
  <c r="E130" i="1"/>
  <c r="D130" i="1"/>
  <c r="E129" i="1"/>
  <c r="D129" i="1"/>
  <c r="E128" i="1"/>
  <c r="D128" i="1"/>
  <c r="E127" i="1"/>
  <c r="D127" i="1"/>
  <c r="A129" i="1"/>
  <c r="A171" i="1" s="1"/>
  <c r="A128" i="1"/>
  <c r="A170" i="1" s="1"/>
  <c r="A127" i="1"/>
  <c r="A169" i="1" s="1"/>
  <c r="A126" i="1"/>
  <c r="E64" i="1"/>
  <c r="E61" i="1"/>
  <c r="D61" i="1"/>
  <c r="E56" i="1"/>
  <c r="D56" i="1"/>
  <c r="E57" i="1" l="1"/>
  <c r="D57" i="1"/>
  <c r="E8" i="1"/>
  <c r="E125" i="1" s="1"/>
  <c r="E167" i="1" s="1"/>
  <c r="A93" i="1"/>
  <c r="D176" i="1"/>
  <c r="D175" i="1"/>
  <c r="D174" i="1"/>
  <c r="D173" i="1"/>
  <c r="D168" i="1"/>
  <c r="E168" i="1"/>
  <c r="E164" i="1"/>
  <c r="D164" i="1"/>
  <c r="E163" i="1"/>
  <c r="D163" i="1"/>
  <c r="E162" i="1"/>
  <c r="D162" i="1"/>
  <c r="E161" i="1"/>
  <c r="D161" i="1"/>
  <c r="E160" i="1"/>
  <c r="D160" i="1"/>
  <c r="E159" i="1"/>
  <c r="D159" i="1"/>
  <c r="E158" i="1"/>
  <c r="D158" i="1"/>
  <c r="E157" i="1"/>
  <c r="D157" i="1"/>
  <c r="E156" i="1"/>
  <c r="D156" i="1"/>
  <c r="D155" i="1"/>
  <c r="E155" i="1"/>
  <c r="D151" i="1"/>
  <c r="D150" i="1"/>
  <c r="D149" i="1"/>
  <c r="D148" i="1"/>
  <c r="D147" i="1"/>
  <c r="D146" i="1"/>
  <c r="D145" i="1"/>
  <c r="E151" i="1"/>
  <c r="E150" i="1"/>
  <c r="E149" i="1"/>
  <c r="E148" i="1"/>
  <c r="E147" i="1"/>
  <c r="E146" i="1"/>
  <c r="E145" i="1"/>
  <c r="A104" i="1"/>
  <c r="A144" i="1" s="1"/>
  <c r="D104" i="1"/>
  <c r="D144" i="1" s="1"/>
  <c r="A105" i="1"/>
  <c r="A145" i="1" s="1"/>
  <c r="A106" i="1"/>
  <c r="A146" i="1" s="1"/>
  <c r="A107" i="1"/>
  <c r="A147" i="1" s="1"/>
  <c r="A108" i="1"/>
  <c r="A148" i="1" s="1"/>
  <c r="A109" i="1"/>
  <c r="A149" i="1" s="1"/>
  <c r="A110" i="1"/>
  <c r="A150" i="1" s="1"/>
  <c r="A111" i="1"/>
  <c r="A151" i="1" s="1"/>
  <c r="A113" i="1"/>
  <c r="A154" i="1" s="1"/>
  <c r="D113" i="1"/>
  <c r="D154" i="1" s="1"/>
  <c r="A114" i="1"/>
  <c r="A155" i="1" s="1"/>
  <c r="A115" i="1"/>
  <c r="A156" i="1" s="1"/>
  <c r="A116" i="1"/>
  <c r="A157" i="1" s="1"/>
  <c r="A117" i="1"/>
  <c r="A158" i="1" s="1"/>
  <c r="A118" i="1"/>
  <c r="A159" i="1" s="1"/>
  <c r="A119" i="1"/>
  <c r="A160" i="1" s="1"/>
  <c r="A120" i="1"/>
  <c r="A161" i="1" s="1"/>
  <c r="A121" i="1"/>
  <c r="A162" i="1" s="1"/>
  <c r="A122" i="1"/>
  <c r="A163" i="1" s="1"/>
  <c r="A123" i="1"/>
  <c r="A164" i="1" s="1"/>
  <c r="D125" i="1"/>
  <c r="D167" i="1" s="1"/>
  <c r="A168" i="1"/>
  <c r="A130" i="1"/>
  <c r="A172" i="1" s="1"/>
  <c r="A131" i="1"/>
  <c r="A173" i="1" s="1"/>
  <c r="A132" i="1"/>
  <c r="A174" i="1" s="1"/>
  <c r="A133" i="1"/>
  <c r="A175" i="1" s="1"/>
  <c r="A134" i="1"/>
  <c r="A176" i="1" s="1"/>
  <c r="E126" i="1"/>
  <c r="D126" i="1"/>
  <c r="E123" i="1"/>
  <c r="D123" i="1"/>
  <c r="E122" i="1"/>
  <c r="D122" i="1"/>
  <c r="E121" i="1"/>
  <c r="D121" i="1"/>
  <c r="E120" i="1"/>
  <c r="D120" i="1"/>
  <c r="E119" i="1"/>
  <c r="D119" i="1"/>
  <c r="E118" i="1"/>
  <c r="D118" i="1"/>
  <c r="E117" i="1"/>
  <c r="D117" i="1"/>
  <c r="E116" i="1"/>
  <c r="D116" i="1"/>
  <c r="E115" i="1"/>
  <c r="D115" i="1"/>
  <c r="E114" i="1"/>
  <c r="D114" i="1"/>
  <c r="E111" i="1"/>
  <c r="D111" i="1"/>
  <c r="E110" i="1"/>
  <c r="D110" i="1"/>
  <c r="E109" i="1"/>
  <c r="D109" i="1"/>
  <c r="E108" i="1"/>
  <c r="D108" i="1"/>
  <c r="E107" i="1"/>
  <c r="D107" i="1"/>
  <c r="E106" i="1"/>
  <c r="D106" i="1"/>
  <c r="E105" i="1"/>
  <c r="D105" i="1"/>
  <c r="D51" i="1"/>
  <c r="D45" i="1"/>
  <c r="D31" i="1"/>
  <c r="C94" i="1"/>
  <c r="D94" i="1"/>
  <c r="E94" i="1"/>
  <c r="C93" i="1"/>
  <c r="D93" i="1"/>
  <c r="E93" i="1"/>
  <c r="E53" i="1"/>
  <c r="E54" i="1"/>
  <c r="E58" i="1"/>
  <c r="E59" i="1"/>
  <c r="E62" i="1"/>
  <c r="E63" i="1"/>
  <c r="E66" i="1"/>
  <c r="E67" i="1"/>
  <c r="E68" i="1"/>
  <c r="E69" i="1"/>
  <c r="E71" i="1"/>
  <c r="E72" i="1" s="1"/>
  <c r="E73" i="1"/>
  <c r="E74" i="1" s="1"/>
  <c r="E75" i="1"/>
  <c r="E76" i="1" s="1"/>
  <c r="D75" i="1"/>
  <c r="D76" i="1"/>
  <c r="D73" i="1"/>
  <c r="D74" i="1" s="1"/>
  <c r="D71" i="1"/>
  <c r="D72" i="1" s="1"/>
  <c r="D69" i="1"/>
  <c r="D68" i="1"/>
  <c r="D67" i="1"/>
  <c r="D66" i="1"/>
  <c r="D63" i="1"/>
  <c r="D62" i="1"/>
  <c r="D59" i="1"/>
  <c r="D58" i="1"/>
  <c r="D54" i="1"/>
  <c r="D53" i="1"/>
  <c r="E104" i="1" l="1"/>
  <c r="E144" i="1" s="1"/>
  <c r="A94" i="1"/>
  <c r="E45" i="1"/>
  <c r="E31" i="1"/>
  <c r="E113" i="1"/>
  <c r="E154" i="1" s="1"/>
  <c r="E51" i="1"/>
  <c r="B94" i="1"/>
  <c r="B93" i="1"/>
</calcChain>
</file>

<file path=xl/comments1.xml><?xml version="1.0" encoding="utf-8"?>
<comments xmlns="http://schemas.openxmlformats.org/spreadsheetml/2006/main">
  <authors>
    <author>Michael C. Ehrhardt</author>
  </authors>
  <commentList>
    <comment ref="A40" authorId="0">
      <text>
        <r>
          <rPr>
            <sz val="8"/>
            <color indexed="81"/>
            <rFont val="Tahoma"/>
            <family val="2"/>
          </rPr>
          <t>Due to rounding, the numbers calculated in the Chapter 2 problem may differ slightly from these.</t>
        </r>
      </text>
    </comment>
  </commentList>
</comments>
</file>

<file path=xl/sharedStrings.xml><?xml version="1.0" encoding="utf-8"?>
<sst xmlns="http://schemas.openxmlformats.org/spreadsheetml/2006/main" count="96" uniqueCount="91">
  <si>
    <t>Assets</t>
  </si>
  <si>
    <t>Cash and cash equivalents</t>
  </si>
  <si>
    <t>Accounts Receivable</t>
  </si>
  <si>
    <t>Inventories</t>
  </si>
  <si>
    <t xml:space="preserve">  Total current assets</t>
  </si>
  <si>
    <t>Total assets</t>
  </si>
  <si>
    <t>Liabilities and equity</t>
  </si>
  <si>
    <t>Accounts payable</t>
  </si>
  <si>
    <t>Accruals</t>
  </si>
  <si>
    <t>Notes payable</t>
  </si>
  <si>
    <t xml:space="preserve">  Total current liabilities</t>
  </si>
  <si>
    <t>Long-term debt</t>
  </si>
  <si>
    <t xml:space="preserve">  Total liabilities</t>
  </si>
  <si>
    <t>Common stock</t>
  </si>
  <si>
    <t>Retained Earnings</t>
  </si>
  <si>
    <t xml:space="preserve">  Total common equity</t>
  </si>
  <si>
    <t>Total liabilities and equity</t>
  </si>
  <si>
    <t>Interest Expense</t>
  </si>
  <si>
    <t>Sales</t>
  </si>
  <si>
    <t>Depreciation and Amortization</t>
  </si>
  <si>
    <t xml:space="preserve">  EBIT</t>
  </si>
  <si>
    <t xml:space="preserve">  EBT</t>
  </si>
  <si>
    <t>Taxes (40%)</t>
  </si>
  <si>
    <t xml:space="preserve">  Net Income</t>
  </si>
  <si>
    <t>Common dividends</t>
  </si>
  <si>
    <t>Addition to retained earnings</t>
  </si>
  <si>
    <t>Liquidity Ratios</t>
  </si>
  <si>
    <t xml:space="preserve">   Current Ratio</t>
  </si>
  <si>
    <t xml:space="preserve">   Quick Ratio</t>
  </si>
  <si>
    <t>Asset Management Ratios</t>
  </si>
  <si>
    <t xml:space="preserve">   Total Assets Turnover</t>
  </si>
  <si>
    <t xml:space="preserve">   Days Sales Outstanding</t>
  </si>
  <si>
    <t xml:space="preserve">   Fixed Assets Turnover</t>
  </si>
  <si>
    <t>Debt Management Ratios</t>
  </si>
  <si>
    <t xml:space="preserve">   Times-interest-earned ratio</t>
  </si>
  <si>
    <t xml:space="preserve">   EBITDA coverage ratio</t>
  </si>
  <si>
    <t xml:space="preserve">   Profit Margin</t>
  </si>
  <si>
    <t xml:space="preserve">   Basic Earning Power</t>
  </si>
  <si>
    <t xml:space="preserve">   Return on Assets</t>
  </si>
  <si>
    <t xml:space="preserve">   Return on Equity</t>
  </si>
  <si>
    <t>Market Value Ratios</t>
  </si>
  <si>
    <t xml:space="preserve">   Price-to-earnings ratio</t>
  </si>
  <si>
    <t xml:space="preserve">   Market-to-book ratio</t>
  </si>
  <si>
    <t xml:space="preserve">   Earnings per share</t>
  </si>
  <si>
    <t xml:space="preserve">   Cash flow per share</t>
  </si>
  <si>
    <t xml:space="preserve">   Price-to-cash flow ratio</t>
  </si>
  <si>
    <t xml:space="preserve">   Book Value per share</t>
  </si>
  <si>
    <t>Other Data</t>
  </si>
  <si>
    <t>Year-end Stock Price</t>
  </si>
  <si>
    <t>Ratio Analysis</t>
  </si>
  <si>
    <t>ROE  =</t>
  </si>
  <si>
    <t xml:space="preserve">          PM     x</t>
  </si>
  <si>
    <t>Industry Avg</t>
  </si>
  <si>
    <t>TA Turnover    x    Equity Multiplier</t>
  </si>
  <si>
    <t>Short-term investments</t>
  </si>
  <si>
    <t>Common Size Income Statements</t>
  </si>
  <si>
    <t>Common Size Balance Sheets</t>
  </si>
  <si>
    <t>Percent Change Balance Sheets</t>
  </si>
  <si>
    <t>Base</t>
  </si>
  <si>
    <t>Percent Change Income Statements</t>
  </si>
  <si>
    <t>Profitability Ratios</t>
  </si>
  <si>
    <t xml:space="preserve">     (that is, percentage in each category) of assets and liabilities?</t>
  </si>
  <si>
    <t xml:space="preserve">     and asset utilization?</t>
  </si>
  <si>
    <t xml:space="preserve">e.  Perform a common size analysis. What has happened to the composition </t>
  </si>
  <si>
    <t>f.  Perform a percent change analysis.  What does this tell you about the change in profitability</t>
  </si>
  <si>
    <t xml:space="preserve">  Net fixed assets</t>
  </si>
  <si>
    <t>(Thousands of Dollars)</t>
  </si>
  <si>
    <t>Joshua &amp; White Technologies: December 31 Balance Sheets</t>
  </si>
  <si>
    <t>Joshua &amp; White Technologies December 31 Income Statements</t>
  </si>
  <si>
    <t>NA</t>
  </si>
  <si>
    <t>a.  Has Joshua &amp; White's liquidity position improved or worsened? Explain.</t>
  </si>
  <si>
    <t>b.  Has Joshua &amp; White's ability to manage  its assets improved or worsened? Explain.</t>
  </si>
  <si>
    <t>c.  How has Joshua &amp; White's profitability changed during the last year?</t>
  </si>
  <si>
    <t>d.  Perform an extended Du Pont analysis for Joshua &amp; White for 2008 and 2009.</t>
  </si>
  <si>
    <t>ROE improved because the profit margin improved and the equity multiplier increases, despite the reduction in the total asset turnover ratio. Thus, J&amp;W became more profitable, more leveraged, but less efficient.</t>
  </si>
  <si>
    <t>Common size analysis shows that inventories now make up a greater proportion of assets and that the combined long-term debt and notes payable make up a greater proportion of liabilities &amp; equity. Profits margins have gone up (even though interest expense has also gone up).</t>
  </si>
  <si>
    <t>Percent change analysis shows that sales increased at a rate of 5%, but that several items grew much faster. For example, inventories grew by 50%. Notes payable also grew by a substantial amount. Fortunately, profitability also grew by more than sales. The trend analysis confirms that profitability increased, but the increase in inventories is a red flag.</t>
  </si>
  <si>
    <t>The current ratio and quick ratio were a little below the industry average initially. However, the  quick ratio fell by a lot while the current ratio fell by just a little. This indicates a build-up in inventory relative to other current assets.</t>
  </si>
  <si>
    <t>All asset management ration were close to the industry averages initially (although the DSO was a little better than the industry average. However, all ratios worsened, with the inventory turnover showing the biggest change, which again indicates a buildup in inventory.</t>
  </si>
  <si>
    <t>All profit margins improved and are comparable to the industry averages.</t>
  </si>
  <si>
    <t># of shares (Thousands)</t>
  </si>
  <si>
    <t>Lease payment (Thousands of Dollars)</t>
  </si>
  <si>
    <t>Sinking fund payment (Thousands of Dollars)</t>
  </si>
  <si>
    <t>Other operating expenses</t>
  </si>
  <si>
    <t xml:space="preserve">   Liabilities-to-assets ratio</t>
  </si>
  <si>
    <t xml:space="preserve">   Debt Ratio (Total debt-to-assets)</t>
  </si>
  <si>
    <t xml:space="preserve">   Inventory Turnover (Total COGS/Inventories)</t>
  </si>
  <si>
    <t>COGS except excluding depr. and amort.</t>
  </si>
  <si>
    <t>Solution</t>
  </si>
  <si>
    <t>Chapter:</t>
  </si>
  <si>
    <t>Problem: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</si>
</sst>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7" formatCode="&quot;$&quot;#,##0.00_);\(&quot;$&quot;#,##0.00\)"/>
    <numFmt numFmtId="164" formatCode="&quot;$&quot;#,##0"/>
    <numFmt numFmtId="165" formatCode="&quot;$&quot;#,##0.00"/>
    <numFmt numFmtId="166" formatCode="0.0%"/>
  </numFmts>
  <fonts count="18" x14ac:knownFonts="1">
    <font>
      <sz val="10"/>
      <name val="Arial"/>
    </font>
    <font>
      <sz val="10"/>
      <name val="Arial"/>
      <family val="2"/>
    </font>
    <font>
      <sz val="8"/>
      <color indexed="81"/>
      <name val="Tahoma"/>
      <family val="2"/>
    </font>
    <font>
      <b/>
      <sz val="12"/>
      <color rgb="FF0000FF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12"/>
      <name val="Arial"/>
      <family val="2"/>
    </font>
    <font>
      <sz val="11"/>
      <color indexed="10"/>
      <name val="Arial"/>
      <family val="2"/>
    </font>
    <font>
      <u/>
      <sz val="11"/>
      <name val="Arial"/>
      <family val="2"/>
    </font>
    <font>
      <b/>
      <i/>
      <sz val="11"/>
      <name val="Arial"/>
      <family val="2"/>
    </font>
    <font>
      <u val="double"/>
      <sz val="11"/>
      <name val="Arial"/>
      <family val="2"/>
    </font>
    <font>
      <b/>
      <sz val="11"/>
      <color indexed="18"/>
      <name val="Arial"/>
      <family val="2"/>
    </font>
    <font>
      <b/>
      <sz val="11"/>
      <color indexed="14"/>
      <name val="Arial"/>
      <family val="2"/>
    </font>
    <font>
      <b/>
      <sz val="11"/>
      <color indexed="10"/>
      <name val="Arial"/>
      <family val="2"/>
    </font>
    <font>
      <sz val="11"/>
      <color indexed="14"/>
      <name val="Arial"/>
      <family val="2"/>
    </font>
    <font>
      <sz val="11"/>
      <color indexed="12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22" fontId="5" fillId="0" borderId="0" xfId="0" applyNumberFormat="1" applyFont="1"/>
    <xf numFmtId="14" fontId="5" fillId="0" borderId="0" xfId="0" quotePrefix="1" applyNumberFormat="1" applyFont="1" applyAlignment="1">
      <alignment horizontal="right"/>
    </xf>
    <xf numFmtId="0" fontId="6" fillId="0" borderId="0" xfId="0" applyFont="1"/>
    <xf numFmtId="0" fontId="7" fillId="0" borderId="0" xfId="0" applyFont="1" applyFill="1" applyAlignment="1"/>
    <xf numFmtId="0" fontId="6" fillId="0" borderId="0" xfId="0" applyFont="1" applyFill="1" applyBorder="1"/>
    <xf numFmtId="0" fontId="5" fillId="0" borderId="0" xfId="0" applyFont="1" applyFill="1" applyAlignment="1">
      <alignment horizontal="left"/>
    </xf>
    <xf numFmtId="0" fontId="6" fillId="0" borderId="0" xfId="0" applyFont="1" applyFill="1"/>
    <xf numFmtId="165" fontId="8" fillId="0" borderId="0" xfId="0" applyNumberFormat="1" applyFont="1" applyFill="1" applyBorder="1"/>
    <xf numFmtId="0" fontId="6" fillId="0" borderId="0" xfId="0" applyFont="1" applyFill="1" applyAlignment="1">
      <alignment horizontal="left"/>
    </xf>
    <xf numFmtId="0" fontId="6" fillId="0" borderId="0" xfId="0" applyFont="1" applyBorder="1"/>
    <xf numFmtId="0" fontId="8" fillId="0" borderId="0" xfId="0" applyFont="1" applyFill="1" applyBorder="1"/>
    <xf numFmtId="0" fontId="9" fillId="0" borderId="0" xfId="0" applyFont="1" applyFill="1"/>
    <xf numFmtId="0" fontId="5" fillId="0" borderId="0" xfId="0" applyFont="1" applyFill="1" applyBorder="1" applyAlignment="1">
      <alignment horizontal="right"/>
    </xf>
    <xf numFmtId="0" fontId="10" fillId="0" borderId="0" xfId="0" applyFont="1" applyFill="1"/>
    <xf numFmtId="0" fontId="5" fillId="0" borderId="1" xfId="0" applyFont="1" applyFill="1" applyBorder="1" applyAlignment="1">
      <alignment horizontal="right"/>
    </xf>
    <xf numFmtId="164" fontId="6" fillId="0" borderId="0" xfId="0" applyNumberFormat="1" applyFont="1" applyFill="1"/>
    <xf numFmtId="164" fontId="6" fillId="0" borderId="0" xfId="0" applyNumberFormat="1" applyFont="1" applyFill="1" applyBorder="1"/>
    <xf numFmtId="3" fontId="6" fillId="0" borderId="0" xfId="0" applyNumberFormat="1" applyFont="1" applyFill="1"/>
    <xf numFmtId="0" fontId="6" fillId="0" borderId="0" xfId="0" quotePrefix="1" applyFont="1" applyFill="1" applyBorder="1" applyAlignment="1">
      <alignment horizontal="left"/>
    </xf>
    <xf numFmtId="3" fontId="9" fillId="0" borderId="0" xfId="0" applyNumberFormat="1" applyFont="1" applyFill="1" applyBorder="1"/>
    <xf numFmtId="0" fontId="6" fillId="0" borderId="0" xfId="0" quotePrefix="1" applyFont="1" applyFill="1" applyAlignment="1">
      <alignment horizontal="left"/>
    </xf>
    <xf numFmtId="164" fontId="11" fillId="0" borderId="0" xfId="0" applyNumberFormat="1" applyFont="1" applyFill="1" applyBorder="1"/>
    <xf numFmtId="164" fontId="6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164" fontId="6" fillId="0" borderId="0" xfId="0" applyNumberFormat="1" applyFont="1" applyBorder="1"/>
    <xf numFmtId="164" fontId="9" fillId="0" borderId="0" xfId="0" applyNumberFormat="1" applyFont="1" applyFill="1" applyBorder="1"/>
    <xf numFmtId="0" fontId="12" fillId="0" borderId="0" xfId="0" applyFont="1" applyFill="1" applyAlignment="1">
      <alignment horizontal="center"/>
    </xf>
    <xf numFmtId="0" fontId="5" fillId="0" borderId="0" xfId="0" applyFont="1" applyFill="1"/>
    <xf numFmtId="165" fontId="8" fillId="0" borderId="0" xfId="0" applyNumberFormat="1" applyFont="1" applyFill="1"/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6" fontId="15" fillId="0" borderId="0" xfId="1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right"/>
    </xf>
    <xf numFmtId="5" fontId="6" fillId="0" borderId="0" xfId="0" applyNumberFormat="1" applyFont="1" applyFill="1"/>
    <xf numFmtId="37" fontId="6" fillId="0" borderId="0" xfId="0" applyNumberFormat="1" applyFont="1" applyFill="1" applyBorder="1"/>
    <xf numFmtId="164" fontId="8" fillId="0" borderId="0" xfId="0" applyNumberFormat="1" applyFont="1" applyFill="1" applyBorder="1"/>
    <xf numFmtId="37" fontId="9" fillId="0" borderId="0" xfId="0" applyNumberFormat="1" applyFont="1" applyFill="1" applyBorder="1"/>
    <xf numFmtId="5" fontId="6" fillId="0" borderId="0" xfId="0" applyNumberFormat="1" applyFont="1" applyFill="1" applyBorder="1"/>
    <xf numFmtId="5" fontId="6" fillId="0" borderId="0" xfId="0" applyNumberFormat="1" applyFont="1"/>
    <xf numFmtId="5" fontId="11" fillId="0" borderId="0" xfId="0" applyNumberFormat="1" applyFont="1" applyFill="1" applyBorder="1"/>
    <xf numFmtId="7" fontId="6" fillId="0" borderId="0" xfId="0" applyNumberFormat="1" applyFont="1"/>
    <xf numFmtId="165" fontId="7" fillId="0" borderId="0" xfId="0" applyNumberFormat="1" applyFont="1"/>
    <xf numFmtId="165" fontId="7" fillId="0" borderId="0" xfId="0" applyNumberFormat="1" applyFont="1" applyFill="1" applyBorder="1"/>
    <xf numFmtId="3" fontId="7" fillId="0" borderId="0" xfId="0" applyNumberFormat="1" applyFont="1"/>
    <xf numFmtId="164" fontId="7" fillId="0" borderId="0" xfId="0" applyNumberFormat="1" applyFont="1"/>
    <xf numFmtId="0" fontId="7" fillId="0" borderId="0" xfId="0" applyFont="1"/>
    <xf numFmtId="0" fontId="5" fillId="0" borderId="1" xfId="0" applyFont="1" applyBorder="1"/>
    <xf numFmtId="2" fontId="5" fillId="2" borderId="0" xfId="0" applyNumberFormat="1" applyFont="1" applyFill="1"/>
    <xf numFmtId="2" fontId="7" fillId="0" borderId="0" xfId="0" applyNumberFormat="1" applyFont="1" applyFill="1"/>
    <xf numFmtId="0" fontId="16" fillId="0" borderId="0" xfId="0" applyFont="1" applyFill="1"/>
    <xf numFmtId="166" fontId="5" fillId="2" borderId="0" xfId="1" applyNumberFormat="1" applyFont="1" applyFill="1"/>
    <xf numFmtId="166" fontId="7" fillId="0" borderId="0" xfId="1" applyNumberFormat="1" applyFont="1" applyFill="1"/>
    <xf numFmtId="10" fontId="5" fillId="2" borderId="0" xfId="1" applyNumberFormat="1" applyFont="1" applyFill="1"/>
    <xf numFmtId="10" fontId="7" fillId="0" borderId="0" xfId="1" applyNumberFormat="1" applyFont="1" applyFill="1"/>
    <xf numFmtId="165" fontId="5" fillId="2" borderId="0" xfId="0" applyNumberFormat="1" applyFont="1" applyFill="1"/>
    <xf numFmtId="165" fontId="7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4" fontId="5" fillId="2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17" fillId="0" borderId="0" xfId="0" applyFont="1" applyAlignment="1">
      <alignment horizontal="center"/>
    </xf>
    <xf numFmtId="0" fontId="17" fillId="0" borderId="0" xfId="0" applyFont="1"/>
    <xf numFmtId="0" fontId="6" fillId="0" borderId="0" xfId="0" applyFont="1" applyAlignment="1">
      <alignment horizontal="center"/>
    </xf>
    <xf numFmtId="10" fontId="5" fillId="2" borderId="0" xfId="1" applyNumberFormat="1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166" fontId="6" fillId="2" borderId="0" xfId="1" applyNumberFormat="1" applyFont="1" applyFill="1"/>
    <xf numFmtId="166" fontId="6" fillId="2" borderId="0" xfId="1" applyNumberFormat="1" applyFont="1" applyFill="1" applyAlignment="1">
      <alignment horizontal="right"/>
    </xf>
    <xf numFmtId="166" fontId="6" fillId="2" borderId="2" xfId="1" applyNumberFormat="1" applyFont="1" applyFill="1" applyBorder="1"/>
    <xf numFmtId="166" fontId="6" fillId="2" borderId="2" xfId="1" applyNumberFormat="1" applyFont="1" applyFill="1" applyBorder="1" applyAlignment="1">
      <alignment horizontal="right"/>
    </xf>
    <xf numFmtId="166" fontId="6" fillId="2" borderId="3" xfId="1" applyNumberFormat="1" applyFont="1" applyFill="1" applyBorder="1"/>
    <xf numFmtId="166" fontId="6" fillId="0" borderId="0" xfId="1" applyNumberFormat="1" applyFont="1" applyFill="1"/>
    <xf numFmtId="166" fontId="6" fillId="0" borderId="0" xfId="1" applyNumberFormat="1" applyFont="1" applyFill="1" applyAlignment="1">
      <alignment horizontal="right"/>
    </xf>
    <xf numFmtId="166" fontId="6" fillId="2" borderId="4" xfId="1" applyNumberFormat="1" applyFont="1" applyFill="1" applyBorder="1"/>
    <xf numFmtId="166" fontId="6" fillId="2" borderId="5" xfId="1" applyNumberFormat="1" applyFont="1" applyFill="1" applyBorder="1"/>
    <xf numFmtId="166" fontId="6" fillId="2" borderId="0" xfId="1" applyNumberFormat="1" applyFont="1" applyFill="1" applyBorder="1" applyAlignment="1">
      <alignment horizontal="right"/>
    </xf>
    <xf numFmtId="166" fontId="6" fillId="2" borderId="0" xfId="1" applyNumberFormat="1" applyFont="1" applyFill="1" applyBorder="1"/>
    <xf numFmtId="166" fontId="6" fillId="2" borderId="3" xfId="1" applyNumberFormat="1" applyFont="1" applyFill="1" applyBorder="1" applyAlignment="1">
      <alignment horizontal="right"/>
    </xf>
    <xf numFmtId="166" fontId="6" fillId="0" borderId="0" xfId="1" applyNumberFormat="1" applyFont="1" applyFill="1" applyBorder="1"/>
    <xf numFmtId="166" fontId="6" fillId="0" borderId="0" xfId="1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81"/>
  <sheetViews>
    <sheetView tabSelected="1" workbookViewId="0"/>
  </sheetViews>
  <sheetFormatPr defaultColWidth="11.6640625" defaultRowHeight="13.8" x14ac:dyDescent="0.25"/>
  <cols>
    <col min="1" max="6" width="11.6640625" style="7" customWidth="1"/>
    <col min="7" max="7" width="14.109375" style="7" customWidth="1"/>
    <col min="8" max="8" width="2.109375" style="7" customWidth="1"/>
    <col min="9" max="9" width="23.5546875" style="7" customWidth="1"/>
    <col min="10" max="16384" width="11.6640625" style="7"/>
  </cols>
  <sheetData>
    <row r="1" spans="1:15" s="4" customFormat="1" ht="15.6" x14ac:dyDescent="0.3">
      <c r="A1" s="1" t="s">
        <v>88</v>
      </c>
      <c r="B1" s="2"/>
      <c r="D1" s="5"/>
      <c r="G1" s="6">
        <v>42201</v>
      </c>
    </row>
    <row r="2" spans="1:15" ht="15.6" x14ac:dyDescent="0.3">
      <c r="A2" s="1" t="s">
        <v>89</v>
      </c>
      <c r="B2" s="3">
        <v>3</v>
      </c>
    </row>
    <row r="3" spans="1:15" s="4" customFormat="1" ht="15.6" x14ac:dyDescent="0.3">
      <c r="A3" s="1" t="s">
        <v>90</v>
      </c>
      <c r="B3" s="3">
        <v>15</v>
      </c>
      <c r="C3" s="8"/>
      <c r="D3" s="8"/>
      <c r="E3" s="8"/>
      <c r="F3" s="8"/>
      <c r="G3" s="8"/>
    </row>
    <row r="4" spans="1:15" ht="12" customHeight="1" x14ac:dyDescent="0.25">
      <c r="I4" s="9"/>
      <c r="J4" s="9"/>
      <c r="K4" s="9"/>
      <c r="L4" s="9"/>
      <c r="M4" s="9"/>
      <c r="N4" s="9"/>
      <c r="O4" s="9"/>
    </row>
    <row r="5" spans="1:15" x14ac:dyDescent="0.25">
      <c r="A5" s="10" t="s">
        <v>67</v>
      </c>
      <c r="B5" s="11"/>
      <c r="C5" s="11"/>
      <c r="D5" s="11"/>
      <c r="E5" s="11"/>
      <c r="F5" s="9"/>
      <c r="G5" s="9"/>
      <c r="H5" s="9"/>
      <c r="I5" s="9"/>
      <c r="J5" s="12"/>
      <c r="K5" s="9"/>
      <c r="L5" s="9"/>
      <c r="M5" s="9"/>
      <c r="N5" s="9"/>
      <c r="O5" s="9"/>
    </row>
    <row r="6" spans="1:15" x14ac:dyDescent="0.25">
      <c r="A6" s="13" t="s">
        <v>66</v>
      </c>
      <c r="B6" s="11"/>
      <c r="C6" s="11"/>
      <c r="D6" s="11"/>
      <c r="E6" s="11"/>
      <c r="F6" s="14"/>
      <c r="G6" s="9"/>
      <c r="H6" s="9"/>
      <c r="I6" s="9"/>
      <c r="J6" s="15"/>
      <c r="K6" s="9"/>
      <c r="L6" s="9"/>
      <c r="M6" s="9"/>
      <c r="N6" s="9"/>
      <c r="O6" s="9"/>
    </row>
    <row r="7" spans="1:15" x14ac:dyDescent="0.25">
      <c r="A7" s="16"/>
      <c r="B7" s="16"/>
      <c r="F7" s="9"/>
      <c r="G7" s="9"/>
      <c r="H7" s="9"/>
      <c r="I7" s="9"/>
      <c r="J7" s="17"/>
      <c r="K7" s="9"/>
      <c r="L7" s="9"/>
      <c r="M7" s="9"/>
      <c r="N7" s="9"/>
      <c r="O7" s="9"/>
    </row>
    <row r="8" spans="1:15" ht="14.4" thickBot="1" x14ac:dyDescent="0.3">
      <c r="A8" s="18" t="s">
        <v>0</v>
      </c>
      <c r="B8" s="11"/>
      <c r="D8" s="19">
        <v>2016</v>
      </c>
      <c r="E8" s="19">
        <f>D8-1</f>
        <v>2015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5">
      <c r="A9" s="11" t="s">
        <v>1</v>
      </c>
      <c r="B9" s="11"/>
      <c r="D9" s="20">
        <v>21000</v>
      </c>
      <c r="E9" s="20">
        <v>20000</v>
      </c>
      <c r="F9" s="9"/>
      <c r="G9" s="9"/>
      <c r="H9" s="9"/>
      <c r="I9" s="9"/>
      <c r="J9" s="21"/>
      <c r="K9" s="9"/>
      <c r="L9" s="9"/>
      <c r="M9" s="9"/>
      <c r="N9" s="9"/>
      <c r="O9" s="9"/>
    </row>
    <row r="10" spans="1:15" x14ac:dyDescent="0.25">
      <c r="A10" s="11" t="s">
        <v>54</v>
      </c>
      <c r="B10" s="11"/>
      <c r="D10" s="22">
        <v>3759</v>
      </c>
      <c r="E10" s="22">
        <v>3240</v>
      </c>
      <c r="F10" s="9"/>
      <c r="G10" s="9"/>
      <c r="H10" s="9"/>
      <c r="I10" s="9"/>
      <c r="J10" s="21"/>
      <c r="K10" s="9"/>
      <c r="L10" s="9"/>
      <c r="M10" s="9"/>
      <c r="N10" s="9"/>
      <c r="O10" s="9"/>
    </row>
    <row r="11" spans="1:15" x14ac:dyDescent="0.25">
      <c r="A11" s="11" t="s">
        <v>2</v>
      </c>
      <c r="B11" s="11"/>
      <c r="D11" s="22">
        <v>52500</v>
      </c>
      <c r="E11" s="22">
        <v>48000</v>
      </c>
      <c r="F11" s="23"/>
      <c r="G11" s="9"/>
      <c r="H11" s="9"/>
      <c r="I11" s="9"/>
      <c r="J11" s="21"/>
      <c r="K11" s="9"/>
      <c r="L11" s="9"/>
      <c r="M11" s="9"/>
      <c r="N11" s="9"/>
      <c r="O11" s="9"/>
    </row>
    <row r="12" spans="1:15" x14ac:dyDescent="0.25">
      <c r="A12" s="11" t="s">
        <v>3</v>
      </c>
      <c r="B12" s="11"/>
      <c r="D12" s="24">
        <v>84000</v>
      </c>
      <c r="E12" s="24">
        <v>56000</v>
      </c>
      <c r="F12" s="23"/>
      <c r="G12" s="9"/>
      <c r="H12" s="9"/>
      <c r="I12" s="9"/>
      <c r="J12" s="21"/>
      <c r="K12" s="9"/>
      <c r="L12" s="9"/>
      <c r="M12" s="9"/>
      <c r="N12" s="9"/>
      <c r="O12" s="9"/>
    </row>
    <row r="13" spans="1:15" x14ac:dyDescent="0.25">
      <c r="A13" s="25" t="s">
        <v>4</v>
      </c>
      <c r="B13" s="11"/>
      <c r="D13" s="20">
        <v>161259</v>
      </c>
      <c r="E13" s="20">
        <v>127240</v>
      </c>
      <c r="F13" s="23"/>
      <c r="G13" s="9"/>
      <c r="H13" s="9"/>
      <c r="I13" s="9"/>
      <c r="J13" s="21"/>
      <c r="K13" s="9"/>
      <c r="L13" s="9"/>
      <c r="M13" s="9"/>
      <c r="N13" s="9"/>
      <c r="O13" s="9"/>
    </row>
    <row r="14" spans="1:15" x14ac:dyDescent="0.25">
      <c r="A14" s="25" t="s">
        <v>65</v>
      </c>
      <c r="B14" s="11"/>
      <c r="D14" s="24">
        <v>218400</v>
      </c>
      <c r="E14" s="24">
        <v>200000</v>
      </c>
      <c r="F14" s="23"/>
      <c r="G14" s="9"/>
      <c r="H14" s="9"/>
      <c r="I14" s="9"/>
      <c r="J14" s="21"/>
      <c r="K14" s="9"/>
      <c r="L14" s="9"/>
      <c r="M14" s="9"/>
      <c r="N14" s="9"/>
      <c r="O14" s="9"/>
    </row>
    <row r="15" spans="1:15" x14ac:dyDescent="0.25">
      <c r="A15" s="11" t="s">
        <v>5</v>
      </c>
      <c r="B15" s="11"/>
      <c r="D15" s="26">
        <v>379659</v>
      </c>
      <c r="E15" s="26">
        <v>327240</v>
      </c>
      <c r="F15" s="23"/>
      <c r="G15" s="9"/>
      <c r="H15" s="9"/>
      <c r="I15" s="9"/>
      <c r="J15" s="21"/>
      <c r="K15" s="9"/>
      <c r="L15" s="9"/>
      <c r="M15" s="9"/>
      <c r="N15" s="9"/>
      <c r="O15" s="9"/>
    </row>
    <row r="16" spans="1:15" x14ac:dyDescent="0.25">
      <c r="A16" s="11"/>
      <c r="B16" s="11"/>
      <c r="D16" s="20"/>
      <c r="E16" s="27"/>
      <c r="F16" s="23"/>
      <c r="G16" s="9"/>
      <c r="H16" s="9"/>
      <c r="I16" s="9"/>
      <c r="J16" s="21"/>
      <c r="K16" s="9"/>
      <c r="L16" s="9"/>
      <c r="M16" s="9"/>
      <c r="N16" s="9"/>
      <c r="O16" s="9"/>
    </row>
    <row r="17" spans="1:15" x14ac:dyDescent="0.25">
      <c r="A17" s="18" t="s">
        <v>6</v>
      </c>
      <c r="B17" s="11"/>
      <c r="D17" s="20"/>
      <c r="E17" s="27"/>
      <c r="F17" s="23"/>
      <c r="G17" s="9"/>
      <c r="H17" s="9"/>
      <c r="I17" s="9"/>
      <c r="J17" s="21"/>
      <c r="K17" s="9"/>
      <c r="L17" s="9"/>
      <c r="M17" s="9"/>
      <c r="N17" s="9"/>
      <c r="O17" s="9"/>
    </row>
    <row r="18" spans="1:15" x14ac:dyDescent="0.25">
      <c r="A18" s="11" t="s">
        <v>7</v>
      </c>
      <c r="B18" s="11"/>
      <c r="D18" s="21">
        <v>33600</v>
      </c>
      <c r="E18" s="21">
        <v>32000</v>
      </c>
      <c r="F18" s="23"/>
      <c r="G18" s="9"/>
      <c r="H18" s="9"/>
      <c r="I18" s="9"/>
      <c r="J18" s="21"/>
      <c r="K18" s="9"/>
      <c r="L18" s="9"/>
      <c r="M18" s="9"/>
      <c r="N18" s="9"/>
      <c r="O18" s="9"/>
    </row>
    <row r="19" spans="1:15" x14ac:dyDescent="0.25">
      <c r="A19" s="11" t="s">
        <v>8</v>
      </c>
      <c r="B19" s="11"/>
      <c r="D19" s="22">
        <v>12600</v>
      </c>
      <c r="E19" s="22">
        <v>12000</v>
      </c>
      <c r="F19" s="23"/>
      <c r="G19" s="9"/>
      <c r="H19" s="9"/>
      <c r="I19" s="9"/>
      <c r="J19" s="21"/>
      <c r="K19" s="9"/>
      <c r="L19" s="9"/>
      <c r="M19" s="9"/>
      <c r="N19" s="9"/>
      <c r="O19" s="9"/>
    </row>
    <row r="20" spans="1:15" x14ac:dyDescent="0.25">
      <c r="A20" s="11" t="s">
        <v>9</v>
      </c>
      <c r="B20" s="11"/>
      <c r="D20" s="24">
        <v>19929</v>
      </c>
      <c r="E20" s="24">
        <v>6480</v>
      </c>
      <c r="F20" s="28"/>
      <c r="G20" s="9"/>
      <c r="H20" s="9"/>
      <c r="I20" s="9"/>
      <c r="J20" s="21"/>
      <c r="K20" s="9"/>
      <c r="L20" s="9"/>
      <c r="M20" s="9"/>
      <c r="N20" s="9"/>
      <c r="O20" s="9"/>
    </row>
    <row r="21" spans="1:15" x14ac:dyDescent="0.25">
      <c r="A21" s="25" t="s">
        <v>10</v>
      </c>
      <c r="B21" s="11"/>
      <c r="D21" s="21">
        <v>66129</v>
      </c>
      <c r="E21" s="21">
        <v>50480</v>
      </c>
      <c r="F21" s="23"/>
      <c r="G21" s="9"/>
      <c r="H21" s="9"/>
      <c r="I21" s="9"/>
      <c r="J21" s="21"/>
      <c r="K21" s="9"/>
      <c r="L21" s="9"/>
      <c r="M21" s="9"/>
      <c r="N21" s="9"/>
      <c r="O21" s="9"/>
    </row>
    <row r="22" spans="1:15" x14ac:dyDescent="0.25">
      <c r="A22" s="11" t="s">
        <v>11</v>
      </c>
      <c r="B22" s="11"/>
      <c r="D22" s="24">
        <v>67662</v>
      </c>
      <c r="E22" s="24">
        <v>58320</v>
      </c>
      <c r="F22" s="14"/>
      <c r="G22" s="14"/>
      <c r="H22" s="14"/>
      <c r="I22" s="9"/>
      <c r="J22" s="9"/>
      <c r="K22" s="9"/>
      <c r="L22" s="9"/>
      <c r="M22" s="9"/>
      <c r="N22" s="9"/>
      <c r="O22" s="9"/>
    </row>
    <row r="23" spans="1:15" x14ac:dyDescent="0.25">
      <c r="A23" s="25" t="s">
        <v>12</v>
      </c>
      <c r="B23" s="11"/>
      <c r="D23" s="21">
        <v>133791</v>
      </c>
      <c r="E23" s="21">
        <v>108800</v>
      </c>
      <c r="F23" s="14"/>
      <c r="G23" s="14"/>
      <c r="H23" s="14"/>
      <c r="I23" s="9"/>
      <c r="J23" s="9"/>
      <c r="K23" s="9"/>
      <c r="L23" s="9"/>
      <c r="M23" s="9"/>
      <c r="N23" s="9"/>
      <c r="O23" s="9"/>
    </row>
    <row r="24" spans="1:15" x14ac:dyDescent="0.25">
      <c r="A24" s="11" t="s">
        <v>13</v>
      </c>
      <c r="B24" s="11"/>
      <c r="D24" s="22">
        <v>183793</v>
      </c>
      <c r="E24" s="22">
        <v>178440</v>
      </c>
      <c r="F24" s="14"/>
      <c r="G24" s="14"/>
      <c r="H24" s="29"/>
      <c r="I24" s="9"/>
      <c r="J24" s="9"/>
      <c r="K24" s="9"/>
      <c r="L24" s="9"/>
      <c r="M24" s="9"/>
      <c r="N24" s="9"/>
      <c r="O24" s="9"/>
    </row>
    <row r="25" spans="1:15" x14ac:dyDescent="0.25">
      <c r="A25" s="11" t="s">
        <v>14</v>
      </c>
      <c r="B25" s="11"/>
      <c r="D25" s="24">
        <v>62075</v>
      </c>
      <c r="E25" s="24">
        <v>40000</v>
      </c>
      <c r="F25" s="14"/>
      <c r="G25" s="30"/>
      <c r="H25" s="29"/>
      <c r="I25" s="9"/>
      <c r="J25" s="9"/>
      <c r="K25" s="9"/>
      <c r="L25" s="9"/>
      <c r="M25" s="9"/>
      <c r="N25" s="9"/>
      <c r="O25" s="9"/>
    </row>
    <row r="26" spans="1:15" x14ac:dyDescent="0.25">
      <c r="A26" s="25" t="s">
        <v>15</v>
      </c>
      <c r="B26" s="11"/>
      <c r="D26" s="31">
        <v>245868</v>
      </c>
      <c r="E26" s="31">
        <v>218440</v>
      </c>
      <c r="H26" s="32"/>
      <c r="I26" s="9"/>
      <c r="J26" s="9"/>
      <c r="K26" s="9"/>
      <c r="L26" s="9"/>
      <c r="M26" s="9"/>
      <c r="N26" s="9"/>
      <c r="O26" s="9"/>
    </row>
    <row r="27" spans="1:15" x14ac:dyDescent="0.25">
      <c r="A27" s="11" t="s">
        <v>16</v>
      </c>
      <c r="B27" s="11"/>
      <c r="D27" s="26">
        <v>379659</v>
      </c>
      <c r="E27" s="26">
        <v>327240</v>
      </c>
      <c r="H27" s="32"/>
      <c r="I27" s="23"/>
      <c r="J27" s="9"/>
      <c r="K27" s="9"/>
      <c r="L27" s="9"/>
      <c r="M27" s="9"/>
      <c r="N27" s="9"/>
      <c r="O27" s="9"/>
    </row>
    <row r="28" spans="1:15" x14ac:dyDescent="0.25">
      <c r="A28" s="32"/>
      <c r="B28" s="32"/>
      <c r="C28" s="32"/>
      <c r="D28" s="32"/>
      <c r="E28" s="32"/>
      <c r="F28" s="32"/>
      <c r="G28" s="32"/>
      <c r="H28" s="32"/>
      <c r="I28" s="23"/>
      <c r="J28" s="9"/>
      <c r="K28" s="9"/>
      <c r="L28" s="9"/>
      <c r="M28" s="9"/>
      <c r="N28" s="9"/>
      <c r="O28" s="9"/>
    </row>
    <row r="29" spans="1:15" x14ac:dyDescent="0.25">
      <c r="A29" s="33" t="s">
        <v>68</v>
      </c>
      <c r="B29" s="11"/>
      <c r="C29" s="11"/>
      <c r="D29" s="11"/>
      <c r="E29" s="34"/>
      <c r="G29" s="35"/>
      <c r="H29" s="36"/>
      <c r="I29" s="9"/>
      <c r="J29" s="36"/>
      <c r="K29" s="36"/>
      <c r="L29" s="36"/>
      <c r="M29" s="9"/>
      <c r="N29" s="9"/>
      <c r="O29" s="9"/>
    </row>
    <row r="30" spans="1:15" x14ac:dyDescent="0.25">
      <c r="A30" s="13" t="s">
        <v>66</v>
      </c>
      <c r="B30" s="11"/>
      <c r="C30" s="11"/>
      <c r="G30" s="37"/>
      <c r="H30" s="38"/>
      <c r="I30" s="9"/>
      <c r="J30" s="38"/>
      <c r="K30" s="9"/>
      <c r="L30" s="38"/>
      <c r="M30" s="9"/>
      <c r="N30" s="9"/>
      <c r="O30" s="9"/>
    </row>
    <row r="31" spans="1:15" ht="14.4" thickBot="1" x14ac:dyDescent="0.3">
      <c r="A31" s="11"/>
      <c r="B31" s="11"/>
      <c r="C31" s="11"/>
      <c r="D31" s="19">
        <f>$D$8</f>
        <v>2016</v>
      </c>
      <c r="E31" s="19">
        <f>$E$8</f>
        <v>2015</v>
      </c>
      <c r="G31" s="37"/>
      <c r="H31" s="38"/>
      <c r="I31" s="9"/>
      <c r="J31" s="38"/>
      <c r="K31" s="9"/>
      <c r="L31" s="38"/>
      <c r="M31" s="9"/>
      <c r="N31" s="9"/>
      <c r="O31" s="9"/>
    </row>
    <row r="32" spans="1:15" x14ac:dyDescent="0.25">
      <c r="A32" s="11" t="s">
        <v>18</v>
      </c>
      <c r="B32" s="11"/>
      <c r="C32" s="11"/>
      <c r="D32" s="39">
        <v>420000</v>
      </c>
      <c r="E32" s="39">
        <v>400000</v>
      </c>
      <c r="H32" s="38"/>
      <c r="I32" s="9"/>
      <c r="J32" s="38"/>
      <c r="K32" s="9"/>
      <c r="L32" s="38"/>
      <c r="M32" s="9"/>
      <c r="N32" s="9"/>
      <c r="O32" s="9"/>
    </row>
    <row r="33" spans="1:15" x14ac:dyDescent="0.25">
      <c r="A33" s="25" t="s">
        <v>87</v>
      </c>
      <c r="B33" s="11"/>
      <c r="C33" s="11"/>
      <c r="D33" s="40">
        <v>300000</v>
      </c>
      <c r="E33" s="40">
        <v>298000</v>
      </c>
      <c r="H33" s="41"/>
      <c r="I33" s="9"/>
      <c r="J33" s="38"/>
      <c r="K33" s="9"/>
      <c r="L33" s="38"/>
      <c r="M33" s="9"/>
      <c r="N33" s="9"/>
      <c r="O33" s="9"/>
    </row>
    <row r="34" spans="1:15" x14ac:dyDescent="0.25">
      <c r="A34" s="25" t="s">
        <v>19</v>
      </c>
      <c r="B34" s="11"/>
      <c r="C34" s="11"/>
      <c r="D34" s="40">
        <v>19660</v>
      </c>
      <c r="E34" s="40">
        <v>18000</v>
      </c>
      <c r="H34" s="38"/>
      <c r="I34" s="9"/>
      <c r="J34" s="38"/>
      <c r="K34" s="9"/>
      <c r="L34" s="38"/>
      <c r="M34" s="9"/>
      <c r="N34" s="9"/>
      <c r="O34" s="9"/>
    </row>
    <row r="35" spans="1:15" x14ac:dyDescent="0.25">
      <c r="A35" s="7" t="s">
        <v>83</v>
      </c>
      <c r="D35" s="42">
        <v>27600</v>
      </c>
      <c r="E35" s="42">
        <v>22000</v>
      </c>
      <c r="H35" s="38"/>
      <c r="I35" s="21"/>
      <c r="J35" s="38"/>
      <c r="K35" s="21"/>
      <c r="L35" s="38"/>
      <c r="M35" s="9"/>
      <c r="N35" s="9"/>
      <c r="O35" s="9"/>
    </row>
    <row r="36" spans="1:15" x14ac:dyDescent="0.25">
      <c r="A36" s="25" t="s">
        <v>20</v>
      </c>
      <c r="B36" s="11"/>
      <c r="C36" s="11"/>
      <c r="D36" s="43">
        <v>72740</v>
      </c>
      <c r="E36" s="43">
        <v>62000</v>
      </c>
      <c r="F36" s="44"/>
      <c r="G36" s="44"/>
      <c r="H36" s="38"/>
      <c r="I36" s="9"/>
      <c r="J36" s="38"/>
      <c r="K36" s="9"/>
      <c r="L36" s="38"/>
      <c r="M36" s="9"/>
      <c r="N36" s="9"/>
      <c r="O36" s="9"/>
    </row>
    <row r="37" spans="1:15" x14ac:dyDescent="0.25">
      <c r="A37" s="25" t="s">
        <v>17</v>
      </c>
      <c r="B37" s="11"/>
      <c r="C37" s="11"/>
      <c r="D37" s="42">
        <v>5740</v>
      </c>
      <c r="E37" s="42">
        <v>4460</v>
      </c>
      <c r="H37" s="38"/>
      <c r="I37" s="9"/>
      <c r="J37" s="38"/>
      <c r="K37" s="9"/>
      <c r="L37" s="38"/>
      <c r="M37" s="9"/>
      <c r="N37" s="9"/>
      <c r="O37" s="9"/>
    </row>
    <row r="38" spans="1:15" x14ac:dyDescent="0.25">
      <c r="A38" s="25" t="s">
        <v>21</v>
      </c>
      <c r="B38" s="11"/>
      <c r="C38" s="11"/>
      <c r="D38" s="43">
        <v>67000</v>
      </c>
      <c r="E38" s="43">
        <v>57540</v>
      </c>
      <c r="H38" s="38"/>
      <c r="I38" s="9"/>
      <c r="J38" s="38"/>
      <c r="K38" s="9"/>
      <c r="L38" s="38"/>
      <c r="M38" s="9"/>
      <c r="N38" s="9"/>
      <c r="O38" s="9"/>
    </row>
    <row r="39" spans="1:15" x14ac:dyDescent="0.25">
      <c r="A39" s="25" t="s">
        <v>22</v>
      </c>
      <c r="B39" s="11"/>
      <c r="C39" s="11"/>
      <c r="D39" s="42">
        <v>26800</v>
      </c>
      <c r="E39" s="42">
        <v>23016</v>
      </c>
      <c r="H39" s="38"/>
      <c r="I39" s="9"/>
      <c r="J39" s="38"/>
      <c r="K39" s="9"/>
      <c r="L39" s="38"/>
      <c r="M39" s="9"/>
      <c r="N39" s="9"/>
      <c r="O39" s="9"/>
    </row>
    <row r="40" spans="1:15" x14ac:dyDescent="0.25">
      <c r="A40" s="25" t="s">
        <v>23</v>
      </c>
      <c r="B40" s="11"/>
      <c r="C40" s="11"/>
      <c r="D40" s="45">
        <v>40200</v>
      </c>
      <c r="E40" s="45">
        <v>34524</v>
      </c>
      <c r="H40" s="38"/>
      <c r="I40" s="9"/>
      <c r="J40" s="38"/>
      <c r="K40" s="9"/>
      <c r="L40" s="38"/>
      <c r="M40" s="9"/>
      <c r="N40" s="9"/>
      <c r="O40" s="9"/>
    </row>
    <row r="41" spans="1:15" x14ac:dyDescent="0.25">
      <c r="A41" s="25"/>
      <c r="B41" s="11"/>
      <c r="C41" s="11"/>
      <c r="D41" s="20"/>
      <c r="G41" s="37"/>
      <c r="H41" s="38"/>
      <c r="I41" s="9"/>
      <c r="J41" s="38"/>
      <c r="K41" s="9"/>
      <c r="L41" s="38"/>
      <c r="M41" s="9"/>
      <c r="N41" s="9"/>
      <c r="O41" s="9"/>
    </row>
    <row r="42" spans="1:15" x14ac:dyDescent="0.25">
      <c r="A42" s="13" t="s">
        <v>24</v>
      </c>
      <c r="B42" s="11"/>
      <c r="C42" s="11"/>
      <c r="D42" s="43">
        <v>18125</v>
      </c>
      <c r="E42" s="43">
        <v>17262</v>
      </c>
      <c r="G42" s="46"/>
      <c r="I42" s="9"/>
      <c r="J42" s="9"/>
      <c r="K42" s="9"/>
      <c r="L42" s="9"/>
      <c r="M42" s="9"/>
      <c r="N42" s="9"/>
      <c r="O42" s="9"/>
    </row>
    <row r="43" spans="1:15" x14ac:dyDescent="0.25">
      <c r="A43" s="25" t="s">
        <v>25</v>
      </c>
      <c r="B43" s="11"/>
      <c r="C43" s="11"/>
      <c r="D43" s="43">
        <v>22075</v>
      </c>
      <c r="E43" s="43">
        <v>17262</v>
      </c>
      <c r="I43" s="9"/>
      <c r="J43" s="9"/>
      <c r="K43" s="9"/>
      <c r="L43" s="9"/>
      <c r="M43" s="9"/>
      <c r="N43" s="9"/>
      <c r="O43" s="9"/>
    </row>
    <row r="44" spans="1:15" x14ac:dyDescent="0.25">
      <c r="I44" s="9"/>
      <c r="J44" s="9"/>
      <c r="K44" s="9"/>
      <c r="L44" s="9"/>
      <c r="M44" s="9"/>
      <c r="N44" s="9"/>
      <c r="O44" s="9"/>
    </row>
    <row r="45" spans="1:15" ht="14.4" thickBot="1" x14ac:dyDescent="0.3">
      <c r="A45" s="4" t="s">
        <v>47</v>
      </c>
      <c r="D45" s="19">
        <f>$D$8</f>
        <v>2016</v>
      </c>
      <c r="E45" s="19">
        <f>$E$8</f>
        <v>2015</v>
      </c>
      <c r="I45" s="9"/>
      <c r="J45" s="9"/>
      <c r="K45" s="9"/>
      <c r="L45" s="9"/>
      <c r="M45" s="9"/>
      <c r="N45" s="9"/>
      <c r="O45" s="9"/>
    </row>
    <row r="46" spans="1:15" x14ac:dyDescent="0.25">
      <c r="A46" s="7" t="s">
        <v>48</v>
      </c>
      <c r="D46" s="47">
        <v>90</v>
      </c>
      <c r="E46" s="47">
        <v>96</v>
      </c>
      <c r="I46" s="48"/>
      <c r="J46" s="48"/>
      <c r="K46" s="9"/>
      <c r="L46" s="9"/>
      <c r="M46" s="9"/>
      <c r="N46" s="9"/>
      <c r="O46" s="9"/>
    </row>
    <row r="47" spans="1:15" x14ac:dyDescent="0.25">
      <c r="A47" s="7" t="s">
        <v>80</v>
      </c>
      <c r="D47" s="49">
        <v>4052</v>
      </c>
      <c r="E47" s="49">
        <v>4000</v>
      </c>
      <c r="I47" s="9"/>
      <c r="J47" s="9"/>
      <c r="K47" s="9"/>
      <c r="L47" s="9"/>
      <c r="M47" s="9"/>
      <c r="N47" s="9"/>
      <c r="O47" s="9"/>
    </row>
    <row r="48" spans="1:15" x14ac:dyDescent="0.25">
      <c r="A48" s="7" t="s">
        <v>81</v>
      </c>
      <c r="D48" s="50">
        <v>20000</v>
      </c>
      <c r="E48" s="50">
        <v>20000</v>
      </c>
      <c r="I48" s="9"/>
      <c r="J48" s="9"/>
      <c r="K48" s="9"/>
      <c r="L48" s="9"/>
      <c r="M48" s="9"/>
      <c r="N48" s="9"/>
      <c r="O48" s="9"/>
    </row>
    <row r="49" spans="1:15" x14ac:dyDescent="0.25">
      <c r="A49" s="7" t="s">
        <v>82</v>
      </c>
      <c r="D49" s="50">
        <v>5000</v>
      </c>
      <c r="E49" s="50">
        <v>5000</v>
      </c>
      <c r="I49" s="9"/>
      <c r="J49" s="9"/>
      <c r="K49" s="9"/>
      <c r="L49" s="9"/>
      <c r="M49" s="9"/>
      <c r="N49" s="9"/>
      <c r="O49" s="9"/>
    </row>
    <row r="50" spans="1:15" x14ac:dyDescent="0.25">
      <c r="I50" s="9"/>
      <c r="J50" s="9"/>
      <c r="K50" s="9"/>
      <c r="L50" s="9"/>
      <c r="M50" s="9"/>
      <c r="N50" s="9"/>
      <c r="O50" s="9"/>
    </row>
    <row r="51" spans="1:15" ht="14.4" thickBot="1" x14ac:dyDescent="0.3">
      <c r="A51" s="51" t="s">
        <v>49</v>
      </c>
      <c r="D51" s="19">
        <f>$D$8</f>
        <v>2016</v>
      </c>
      <c r="E51" s="19">
        <f>$E$8</f>
        <v>2015</v>
      </c>
      <c r="F51" s="52" t="s">
        <v>52</v>
      </c>
      <c r="I51" s="9"/>
      <c r="J51" s="9"/>
      <c r="K51" s="9"/>
      <c r="L51" s="9"/>
      <c r="M51" s="9"/>
      <c r="N51" s="9"/>
      <c r="O51" s="9"/>
    </row>
    <row r="52" spans="1:15" x14ac:dyDescent="0.25">
      <c r="A52" s="4" t="s">
        <v>26</v>
      </c>
      <c r="I52" s="9"/>
      <c r="J52" s="9"/>
      <c r="K52" s="9"/>
      <c r="L52" s="9"/>
      <c r="M52" s="9"/>
      <c r="N52" s="9"/>
      <c r="O52" s="9"/>
    </row>
    <row r="53" spans="1:15" x14ac:dyDescent="0.25">
      <c r="A53" s="7" t="s">
        <v>27</v>
      </c>
      <c r="D53" s="53">
        <f>D13/D21</f>
        <v>2.4385519212448394</v>
      </c>
      <c r="E53" s="53">
        <f>E13/E21</f>
        <v>2.5206022187004753</v>
      </c>
      <c r="F53" s="54">
        <v>2.57556270096463</v>
      </c>
      <c r="I53" s="9"/>
      <c r="J53" s="9"/>
      <c r="K53" s="9"/>
      <c r="L53" s="9"/>
      <c r="M53" s="9"/>
      <c r="N53" s="9"/>
      <c r="O53" s="9"/>
    </row>
    <row r="54" spans="1:15" x14ac:dyDescent="0.25">
      <c r="A54" s="7" t="s">
        <v>28</v>
      </c>
      <c r="D54" s="53">
        <f>(D13-D12)/D21</f>
        <v>1.1683073991743411</v>
      </c>
      <c r="E54" s="53">
        <f>(E13-E12)/E21</f>
        <v>1.4112519809825674</v>
      </c>
      <c r="F54" s="54">
        <v>1.5305466237942122</v>
      </c>
      <c r="I54" s="9"/>
      <c r="J54" s="9"/>
      <c r="K54" s="9"/>
      <c r="L54" s="9"/>
      <c r="M54" s="9"/>
      <c r="N54" s="9"/>
      <c r="O54" s="9"/>
    </row>
    <row r="55" spans="1:15" x14ac:dyDescent="0.25">
      <c r="A55" s="4" t="s">
        <v>29</v>
      </c>
      <c r="F55" s="55"/>
      <c r="I55" s="9"/>
      <c r="J55" s="9"/>
      <c r="K55" s="9"/>
      <c r="L55" s="9"/>
      <c r="M55" s="9"/>
      <c r="N55" s="9"/>
      <c r="O55" s="9"/>
    </row>
    <row r="56" spans="1:15" x14ac:dyDescent="0.25">
      <c r="A56" s="7" t="s">
        <v>86</v>
      </c>
      <c r="D56" s="53">
        <f>(D33+D34)/D12</f>
        <v>3.8054761904761905</v>
      </c>
      <c r="E56" s="53">
        <f>(E33+E34)/E12</f>
        <v>5.6428571428571432</v>
      </c>
      <c r="F56" s="54">
        <v>7.6923076923076925</v>
      </c>
    </row>
    <row r="57" spans="1:15" x14ac:dyDescent="0.25">
      <c r="A57" s="7" t="s">
        <v>31</v>
      </c>
      <c r="D57" s="53">
        <f>D11/(D32/365)</f>
        <v>45.625</v>
      </c>
      <c r="E57" s="53">
        <f>E11/(E32/365)</f>
        <v>43.8</v>
      </c>
      <c r="F57" s="54">
        <v>47.45</v>
      </c>
    </row>
    <row r="58" spans="1:15" x14ac:dyDescent="0.25">
      <c r="A58" s="7" t="s">
        <v>32</v>
      </c>
      <c r="D58" s="53">
        <f>D32/D14</f>
        <v>1.9230769230769231</v>
      </c>
      <c r="E58" s="53">
        <f>E32/E14</f>
        <v>2</v>
      </c>
      <c r="F58" s="54">
        <v>2.0408163265306123</v>
      </c>
    </row>
    <row r="59" spans="1:15" x14ac:dyDescent="0.25">
      <c r="A59" s="7" t="s">
        <v>30</v>
      </c>
      <c r="D59" s="53">
        <f>D32/D15</f>
        <v>1.1062558769843465</v>
      </c>
      <c r="E59" s="53">
        <f>E32/E15</f>
        <v>1.2223444566678889</v>
      </c>
      <c r="F59" s="54">
        <v>1.2339585389930898</v>
      </c>
    </row>
    <row r="60" spans="1:15" x14ac:dyDescent="0.25">
      <c r="A60" s="4" t="s">
        <v>33</v>
      </c>
      <c r="F60" s="55"/>
    </row>
    <row r="61" spans="1:15" x14ac:dyDescent="0.25">
      <c r="A61" s="7" t="s">
        <v>85</v>
      </c>
      <c r="D61" s="56">
        <f>(D20+D22)/D15</f>
        <v>0.23070966314508545</v>
      </c>
      <c r="E61" s="56">
        <f t="shared" ref="E61" si="0">(E20+E22)/E15</f>
        <v>0.19801980198019803</v>
      </c>
      <c r="F61" s="57">
        <v>0.2</v>
      </c>
    </row>
    <row r="62" spans="1:15" x14ac:dyDescent="0.25">
      <c r="A62" s="7" t="s">
        <v>84</v>
      </c>
      <c r="D62" s="56">
        <f>D23/D15</f>
        <v>0.35239780961336359</v>
      </c>
      <c r="E62" s="56">
        <f>E23/E15</f>
        <v>0.3324776922136658</v>
      </c>
      <c r="F62" s="57">
        <v>0.32132280355380061</v>
      </c>
    </row>
    <row r="63" spans="1:15" x14ac:dyDescent="0.25">
      <c r="A63" s="7" t="s">
        <v>34</v>
      </c>
      <c r="D63" s="53">
        <f>D36/D37</f>
        <v>12.672473867595819</v>
      </c>
      <c r="E63" s="53">
        <f>E36/E37</f>
        <v>13.901345291479821</v>
      </c>
      <c r="F63" s="54">
        <v>15.330097087378642</v>
      </c>
    </row>
    <row r="64" spans="1:15" x14ac:dyDescent="0.25">
      <c r="A64" s="7" t="s">
        <v>35</v>
      </c>
      <c r="D64" s="53">
        <f>(D36+D34+D48)/(D37+D48+D49)</f>
        <v>3.6564736499674693</v>
      </c>
      <c r="E64" s="53">
        <f>(E36+E34+E48)/(E37+E48+E49)</f>
        <v>3.3944331296673456</v>
      </c>
      <c r="F64" s="54">
        <v>4.1791044776119399</v>
      </c>
    </row>
    <row r="65" spans="1:7" x14ac:dyDescent="0.25">
      <c r="A65" s="4" t="s">
        <v>60</v>
      </c>
      <c r="F65" s="55"/>
    </row>
    <row r="66" spans="1:7" x14ac:dyDescent="0.25">
      <c r="A66" s="7" t="s">
        <v>36</v>
      </c>
      <c r="D66" s="58">
        <f>D40/D32</f>
        <v>9.571428571428571E-2</v>
      </c>
      <c r="E66" s="58">
        <f>E40/E32</f>
        <v>8.6309999999999998E-2</v>
      </c>
      <c r="F66" s="59">
        <v>8.856E-2</v>
      </c>
    </row>
    <row r="67" spans="1:7" x14ac:dyDescent="0.25">
      <c r="A67" s="7" t="s">
        <v>37</v>
      </c>
      <c r="D67" s="58">
        <f>D36/D15</f>
        <v>0.19159298212343182</v>
      </c>
      <c r="E67" s="58">
        <f>E36/E15</f>
        <v>0.18946339078352278</v>
      </c>
      <c r="F67" s="59">
        <v>0.19484205330700888</v>
      </c>
    </row>
    <row r="68" spans="1:7" x14ac:dyDescent="0.25">
      <c r="A68" s="7" t="s">
        <v>38</v>
      </c>
      <c r="D68" s="58">
        <f>D40/D15</f>
        <v>0.10588449108278745</v>
      </c>
      <c r="E68" s="58">
        <f>E40/E15</f>
        <v>0.1055005500550055</v>
      </c>
      <c r="F68" s="59">
        <v>0.10927936821322803</v>
      </c>
    </row>
    <row r="69" spans="1:7" x14ac:dyDescent="0.25">
      <c r="A69" s="7" t="s">
        <v>39</v>
      </c>
      <c r="D69" s="58">
        <f>D40/D26</f>
        <v>0.16350236712382255</v>
      </c>
      <c r="E69" s="58">
        <f>E40/E26</f>
        <v>0.15804797656106939</v>
      </c>
      <c r="F69" s="59">
        <v>0.16101818181818181</v>
      </c>
    </row>
    <row r="70" spans="1:7" x14ac:dyDescent="0.25">
      <c r="A70" s="4" t="s">
        <v>40</v>
      </c>
      <c r="F70" s="55"/>
    </row>
    <row r="71" spans="1:7" x14ac:dyDescent="0.25">
      <c r="A71" s="7" t="s">
        <v>43</v>
      </c>
      <c r="D71" s="60">
        <f>D40/D47</f>
        <v>9.9210266535044429</v>
      </c>
      <c r="E71" s="60">
        <f>E40/E47</f>
        <v>8.6310000000000002</v>
      </c>
      <c r="F71" s="61" t="s">
        <v>69</v>
      </c>
    </row>
    <row r="72" spans="1:7" x14ac:dyDescent="0.25">
      <c r="A72" s="7" t="s">
        <v>41</v>
      </c>
      <c r="D72" s="53">
        <f>D46/D71</f>
        <v>9.071641791044776</v>
      </c>
      <c r="E72" s="53">
        <f>E46/E71</f>
        <v>11.122697254084114</v>
      </c>
      <c r="F72" s="62">
        <v>10.653794037940379</v>
      </c>
    </row>
    <row r="73" spans="1:7" x14ac:dyDescent="0.25">
      <c r="A73" s="7" t="s">
        <v>44</v>
      </c>
      <c r="D73" s="60">
        <f>(D40+D34)/D47</f>
        <v>14.772951628825272</v>
      </c>
      <c r="E73" s="60">
        <f>(E40+E34)/E47</f>
        <v>13.131</v>
      </c>
      <c r="F73" s="61" t="s">
        <v>69</v>
      </c>
    </row>
    <row r="74" spans="1:7" x14ac:dyDescent="0.25">
      <c r="A74" s="7" t="s">
        <v>45</v>
      </c>
      <c r="D74" s="63">
        <f>D46/D73</f>
        <v>6.0922151687270292</v>
      </c>
      <c r="E74" s="63">
        <f>E46/E73</f>
        <v>7.3109435686543289</v>
      </c>
      <c r="F74" s="64">
        <v>7.112166440524649</v>
      </c>
    </row>
    <row r="75" spans="1:7" x14ac:dyDescent="0.25">
      <c r="A75" s="7" t="s">
        <v>46</v>
      </c>
      <c r="D75" s="60">
        <f>D26/D47</f>
        <v>60.678183613030605</v>
      </c>
      <c r="E75" s="60">
        <f>E26/E47</f>
        <v>54.61</v>
      </c>
      <c r="F75" s="61" t="s">
        <v>69</v>
      </c>
    </row>
    <row r="76" spans="1:7" x14ac:dyDescent="0.25">
      <c r="A76" s="7" t="s">
        <v>42</v>
      </c>
      <c r="D76" s="53">
        <f>D46/D75</f>
        <v>1.4832349065352139</v>
      </c>
      <c r="E76" s="53">
        <f>E46/E75</f>
        <v>1.7579197949093572</v>
      </c>
      <c r="F76" s="62">
        <v>1.7154545454545453</v>
      </c>
    </row>
    <row r="78" spans="1:7" x14ac:dyDescent="0.25">
      <c r="A78" s="51" t="s">
        <v>70</v>
      </c>
    </row>
    <row r="79" spans="1:7" x14ac:dyDescent="0.25">
      <c r="A79" s="85" t="s">
        <v>77</v>
      </c>
      <c r="B79" s="85"/>
      <c r="C79" s="85"/>
      <c r="D79" s="85"/>
      <c r="E79" s="85"/>
      <c r="F79" s="85"/>
      <c r="G79" s="85"/>
    </row>
    <row r="80" spans="1:7" x14ac:dyDescent="0.25">
      <c r="A80" s="85"/>
      <c r="B80" s="85"/>
      <c r="C80" s="85"/>
      <c r="D80" s="85"/>
      <c r="E80" s="85"/>
      <c r="F80" s="85"/>
      <c r="G80" s="85"/>
    </row>
    <row r="81" spans="1:7" x14ac:dyDescent="0.25">
      <c r="A81" s="85"/>
      <c r="B81" s="85"/>
      <c r="C81" s="85"/>
      <c r="D81" s="85"/>
      <c r="E81" s="85"/>
      <c r="F81" s="85"/>
      <c r="G81" s="85"/>
    </row>
    <row r="83" spans="1:7" x14ac:dyDescent="0.25">
      <c r="A83" s="51" t="s">
        <v>71</v>
      </c>
    </row>
    <row r="84" spans="1:7" ht="12.75" customHeight="1" x14ac:dyDescent="0.25">
      <c r="A84" s="85" t="s">
        <v>78</v>
      </c>
      <c r="B84" s="85"/>
      <c r="C84" s="85"/>
      <c r="D84" s="85"/>
      <c r="E84" s="85"/>
      <c r="F84" s="85"/>
      <c r="G84" s="85"/>
    </row>
    <row r="85" spans="1:7" x14ac:dyDescent="0.25">
      <c r="A85" s="85"/>
      <c r="B85" s="85"/>
      <c r="C85" s="85"/>
      <c r="D85" s="85"/>
      <c r="E85" s="85"/>
      <c r="F85" s="85"/>
      <c r="G85" s="85"/>
    </row>
    <row r="86" spans="1:7" x14ac:dyDescent="0.25">
      <c r="A86" s="85"/>
      <c r="B86" s="85"/>
      <c r="C86" s="85"/>
      <c r="D86" s="85"/>
      <c r="E86" s="85"/>
      <c r="F86" s="85"/>
      <c r="G86" s="85"/>
    </row>
    <row r="88" spans="1:7" x14ac:dyDescent="0.25">
      <c r="A88" s="51" t="s">
        <v>72</v>
      </c>
    </row>
    <row r="89" spans="1:7" x14ac:dyDescent="0.25">
      <c r="A89" s="86" t="s">
        <v>79</v>
      </c>
      <c r="B89" s="86"/>
      <c r="C89" s="86"/>
      <c r="D89" s="86"/>
      <c r="E89" s="86"/>
      <c r="F89" s="86"/>
      <c r="G89" s="86"/>
    </row>
    <row r="91" spans="1:7" x14ac:dyDescent="0.25">
      <c r="A91" s="51" t="s">
        <v>73</v>
      </c>
    </row>
    <row r="92" spans="1:7" ht="14.4" x14ac:dyDescent="0.3">
      <c r="B92" s="65" t="s">
        <v>50</v>
      </c>
      <c r="C92" s="66" t="s">
        <v>51</v>
      </c>
      <c r="D92" s="66" t="s">
        <v>53</v>
      </c>
      <c r="E92" s="66"/>
    </row>
    <row r="93" spans="1:7" x14ac:dyDescent="0.25">
      <c r="A93" s="67">
        <f>D8</f>
        <v>2016</v>
      </c>
      <c r="B93" s="68">
        <f>PRODUCT(C93:E93)</f>
        <v>0.16350236712382252</v>
      </c>
      <c r="C93" s="68">
        <f>D40/D32</f>
        <v>9.571428571428571E-2</v>
      </c>
      <c r="D93" s="69">
        <f>D32/D15</f>
        <v>1.1062558769843465</v>
      </c>
      <c r="E93" s="69">
        <f>D15/D26</f>
        <v>1.5441578407926204</v>
      </c>
    </row>
    <row r="94" spans="1:7" x14ac:dyDescent="0.25">
      <c r="A94" s="67">
        <f>E8</f>
        <v>2015</v>
      </c>
      <c r="B94" s="68">
        <f>PRODUCT(C94:E94)</f>
        <v>0.15804797656106936</v>
      </c>
      <c r="C94" s="68">
        <f>E40/E32</f>
        <v>8.6309999999999998E-2</v>
      </c>
      <c r="D94" s="69">
        <f>E32/E15</f>
        <v>1.2223444566678889</v>
      </c>
      <c r="E94" s="69">
        <f>E15/E26</f>
        <v>1.4980772752243179</v>
      </c>
    </row>
    <row r="96" spans="1:7" ht="12.75" customHeight="1" x14ac:dyDescent="0.25">
      <c r="A96" s="85" t="s">
        <v>74</v>
      </c>
      <c r="B96" s="85"/>
      <c r="C96" s="85"/>
      <c r="D96" s="85"/>
      <c r="E96" s="85"/>
      <c r="F96" s="85"/>
      <c r="G96" s="85"/>
    </row>
    <row r="97" spans="1:7" x14ac:dyDescent="0.25">
      <c r="A97" s="85"/>
      <c r="B97" s="85"/>
      <c r="C97" s="85"/>
      <c r="D97" s="85"/>
      <c r="E97" s="85"/>
      <c r="F97" s="85"/>
      <c r="G97" s="85"/>
    </row>
    <row r="98" spans="1:7" x14ac:dyDescent="0.25">
      <c r="A98" s="85"/>
      <c r="B98" s="85"/>
      <c r="C98" s="85"/>
      <c r="D98" s="85"/>
      <c r="E98" s="85"/>
      <c r="F98" s="85"/>
      <c r="G98" s="85"/>
    </row>
    <row r="100" spans="1:7" x14ac:dyDescent="0.25">
      <c r="A100" s="51" t="s">
        <v>63</v>
      </c>
    </row>
    <row r="101" spans="1:7" x14ac:dyDescent="0.25">
      <c r="A101" s="51" t="s">
        <v>61</v>
      </c>
    </row>
    <row r="102" spans="1:7" x14ac:dyDescent="0.25">
      <c r="A102" s="51"/>
    </row>
    <row r="103" spans="1:7" x14ac:dyDescent="0.25">
      <c r="A103" s="33" t="s">
        <v>56</v>
      </c>
      <c r="B103" s="11"/>
    </row>
    <row r="104" spans="1:7" ht="14.4" thickBot="1" x14ac:dyDescent="0.3">
      <c r="A104" s="18" t="str">
        <f t="shared" ref="A104:A111" si="1">A8</f>
        <v>Assets</v>
      </c>
      <c r="B104" s="11"/>
      <c r="D104" s="19">
        <f>$D$8</f>
        <v>2016</v>
      </c>
      <c r="E104" s="19">
        <f>$E$8</f>
        <v>2015</v>
      </c>
    </row>
    <row r="105" spans="1:7" x14ac:dyDescent="0.25">
      <c r="A105" s="11" t="str">
        <f t="shared" si="1"/>
        <v>Cash and cash equivalents</v>
      </c>
      <c r="B105" s="11"/>
      <c r="D105" s="70">
        <f t="shared" ref="D105:D111" si="2">D9/$D$15</f>
        <v>5.5312793849217327E-2</v>
      </c>
      <c r="E105" s="71">
        <f t="shared" ref="E105:E111" si="3">E9/$E$15</f>
        <v>6.1117222833394449E-2</v>
      </c>
    </row>
    <row r="106" spans="1:7" x14ac:dyDescent="0.25">
      <c r="A106" s="11" t="str">
        <f t="shared" si="1"/>
        <v>Short-term investments</v>
      </c>
      <c r="B106" s="11"/>
      <c r="D106" s="70">
        <f t="shared" si="2"/>
        <v>9.9009900990099011E-3</v>
      </c>
      <c r="E106" s="71">
        <f t="shared" si="3"/>
        <v>9.9009900990099011E-3</v>
      </c>
    </row>
    <row r="107" spans="1:7" x14ac:dyDescent="0.25">
      <c r="A107" s="11" t="str">
        <f t="shared" si="1"/>
        <v>Accounts Receivable</v>
      </c>
      <c r="B107" s="11"/>
      <c r="D107" s="70">
        <f t="shared" si="2"/>
        <v>0.13828198462304331</v>
      </c>
      <c r="E107" s="71">
        <f t="shared" si="3"/>
        <v>0.14668133480014667</v>
      </c>
    </row>
    <row r="108" spans="1:7" x14ac:dyDescent="0.25">
      <c r="A108" s="11" t="str">
        <f t="shared" si="1"/>
        <v>Inventories</v>
      </c>
      <c r="B108" s="11"/>
      <c r="D108" s="72">
        <f t="shared" si="2"/>
        <v>0.22125117539686931</v>
      </c>
      <c r="E108" s="73">
        <f t="shared" si="3"/>
        <v>0.17112822393350446</v>
      </c>
    </row>
    <row r="109" spans="1:7" x14ac:dyDescent="0.25">
      <c r="A109" s="25" t="str">
        <f t="shared" si="1"/>
        <v xml:space="preserve">  Total current assets</v>
      </c>
      <c r="B109" s="11"/>
      <c r="D109" s="70">
        <f t="shared" si="2"/>
        <v>0.42474694396813983</v>
      </c>
      <c r="E109" s="70">
        <f t="shared" si="3"/>
        <v>0.38882777166605548</v>
      </c>
    </row>
    <row r="110" spans="1:7" x14ac:dyDescent="0.25">
      <c r="A110" s="25" t="str">
        <f t="shared" si="1"/>
        <v xml:space="preserve">  Net fixed assets</v>
      </c>
      <c r="B110" s="11"/>
      <c r="D110" s="72">
        <f t="shared" si="2"/>
        <v>0.57525305603186017</v>
      </c>
      <c r="E110" s="71">
        <f t="shared" si="3"/>
        <v>0.61117222833394447</v>
      </c>
    </row>
    <row r="111" spans="1:7" ht="14.4" thickBot="1" x14ac:dyDescent="0.3">
      <c r="A111" s="11" t="str">
        <f t="shared" si="1"/>
        <v>Total assets</v>
      </c>
      <c r="B111" s="11"/>
      <c r="D111" s="74">
        <f t="shared" si="2"/>
        <v>1</v>
      </c>
      <c r="E111" s="74">
        <f t="shared" si="3"/>
        <v>1</v>
      </c>
    </row>
    <row r="112" spans="1:7" ht="14.4" thickTop="1" x14ac:dyDescent="0.25">
      <c r="A112" s="11"/>
      <c r="B112" s="11"/>
      <c r="D112" s="75"/>
      <c r="E112" s="76"/>
    </row>
    <row r="113" spans="1:5" ht="14.4" thickBot="1" x14ac:dyDescent="0.3">
      <c r="A113" s="18" t="str">
        <f t="shared" ref="A113:A123" si="4">A17</f>
        <v>Liabilities and equity</v>
      </c>
      <c r="B113" s="11"/>
      <c r="D113" s="19">
        <f>$D$8</f>
        <v>2016</v>
      </c>
      <c r="E113" s="19">
        <f>$E$8</f>
        <v>2015</v>
      </c>
    </row>
    <row r="114" spans="1:5" x14ac:dyDescent="0.25">
      <c r="A114" s="11" t="str">
        <f t="shared" si="4"/>
        <v>Accounts payable</v>
      </c>
      <c r="B114" s="11"/>
      <c r="D114" s="70">
        <f t="shared" ref="D114:D123" si="5">D18/$D$15</f>
        <v>8.8500470158747721E-2</v>
      </c>
      <c r="E114" s="71">
        <f t="shared" ref="E114:E123" si="6">E18/$E$15</f>
        <v>9.7787556533431116E-2</v>
      </c>
    </row>
    <row r="115" spans="1:5" x14ac:dyDescent="0.25">
      <c r="A115" s="11" t="str">
        <f t="shared" si="4"/>
        <v>Accruals</v>
      </c>
      <c r="B115" s="11"/>
      <c r="D115" s="70">
        <f t="shared" si="5"/>
        <v>3.3187676309530394E-2</v>
      </c>
      <c r="E115" s="71">
        <f t="shared" si="6"/>
        <v>3.6670333700036667E-2</v>
      </c>
    </row>
    <row r="116" spans="1:5" x14ac:dyDescent="0.25">
      <c r="A116" s="11" t="str">
        <f t="shared" si="4"/>
        <v>Notes payable</v>
      </c>
      <c r="B116" s="11"/>
      <c r="D116" s="72">
        <f t="shared" si="5"/>
        <v>5.2491841362907243E-2</v>
      </c>
      <c r="E116" s="73">
        <f t="shared" si="6"/>
        <v>1.9801980198019802E-2</v>
      </c>
    </row>
    <row r="117" spans="1:5" x14ac:dyDescent="0.25">
      <c r="A117" s="25" t="str">
        <f t="shared" si="4"/>
        <v xml:space="preserve">  Total current liabilities</v>
      </c>
      <c r="B117" s="11"/>
      <c r="D117" s="70">
        <f t="shared" si="5"/>
        <v>0.17417998783118535</v>
      </c>
      <c r="E117" s="70">
        <f t="shared" si="6"/>
        <v>0.15425987043148759</v>
      </c>
    </row>
    <row r="118" spans="1:5" x14ac:dyDescent="0.25">
      <c r="A118" s="11" t="str">
        <f t="shared" si="4"/>
        <v>Long-term debt</v>
      </c>
      <c r="B118" s="11"/>
      <c r="D118" s="72">
        <f t="shared" si="5"/>
        <v>0.17821782178217821</v>
      </c>
      <c r="E118" s="73">
        <f t="shared" si="6"/>
        <v>0.17821782178217821</v>
      </c>
    </row>
    <row r="119" spans="1:5" x14ac:dyDescent="0.25">
      <c r="A119" s="25" t="str">
        <f t="shared" si="4"/>
        <v xml:space="preserve">  Total liabilities</v>
      </c>
      <c r="B119" s="11"/>
      <c r="D119" s="70">
        <f t="shared" si="5"/>
        <v>0.35239780961336359</v>
      </c>
      <c r="E119" s="70">
        <f t="shared" si="6"/>
        <v>0.3324776922136658</v>
      </c>
    </row>
    <row r="120" spans="1:5" x14ac:dyDescent="0.25">
      <c r="A120" s="11" t="str">
        <f t="shared" si="4"/>
        <v>Common stock</v>
      </c>
      <c r="B120" s="11"/>
      <c r="D120" s="70">
        <f t="shared" si="5"/>
        <v>0.48410020571091428</v>
      </c>
      <c r="E120" s="71">
        <f t="shared" si="6"/>
        <v>0.54528786211954527</v>
      </c>
    </row>
    <row r="121" spans="1:5" x14ac:dyDescent="0.25">
      <c r="A121" s="11" t="str">
        <f t="shared" si="4"/>
        <v>Retained Earnings</v>
      </c>
      <c r="B121" s="11"/>
      <c r="D121" s="72">
        <f t="shared" si="5"/>
        <v>0.16350198467572216</v>
      </c>
      <c r="E121" s="71">
        <f t="shared" si="6"/>
        <v>0.1222344456667889</v>
      </c>
    </row>
    <row r="122" spans="1:5" x14ac:dyDescent="0.25">
      <c r="A122" s="25" t="str">
        <f t="shared" si="4"/>
        <v xml:space="preserve">  Total common equity</v>
      </c>
      <c r="B122" s="11"/>
      <c r="D122" s="77">
        <f t="shared" si="5"/>
        <v>0.64760219038663647</v>
      </c>
      <c r="E122" s="77">
        <f t="shared" si="6"/>
        <v>0.66752230778633415</v>
      </c>
    </row>
    <row r="123" spans="1:5" ht="14.4" thickBot="1" x14ac:dyDescent="0.3">
      <c r="A123" s="11" t="str">
        <f t="shared" si="4"/>
        <v>Total liabilities and equity</v>
      </c>
      <c r="B123" s="11"/>
      <c r="D123" s="78">
        <f t="shared" si="5"/>
        <v>1</v>
      </c>
      <c r="E123" s="78">
        <f t="shared" si="6"/>
        <v>1</v>
      </c>
    </row>
    <row r="124" spans="1:5" ht="14.4" thickTop="1" x14ac:dyDescent="0.25"/>
    <row r="125" spans="1:5" ht="14.4" thickBot="1" x14ac:dyDescent="0.3">
      <c r="A125" s="33" t="s">
        <v>55</v>
      </c>
      <c r="B125" s="11"/>
      <c r="C125" s="11"/>
      <c r="D125" s="19">
        <f>$D$8</f>
        <v>2016</v>
      </c>
      <c r="E125" s="19">
        <f>$E$8</f>
        <v>2015</v>
      </c>
    </row>
    <row r="126" spans="1:5" x14ac:dyDescent="0.25">
      <c r="A126" s="11" t="str">
        <f t="shared" ref="A126:A129" si="7">A32</f>
        <v>Sales</v>
      </c>
      <c r="B126" s="11"/>
      <c r="C126" s="11"/>
      <c r="D126" s="70">
        <f>D32/D$32</f>
        <v>1</v>
      </c>
      <c r="E126" s="79">
        <f>E32/E$32</f>
        <v>1</v>
      </c>
    </row>
    <row r="127" spans="1:5" x14ac:dyDescent="0.25">
      <c r="A127" s="25" t="str">
        <f t="shared" si="7"/>
        <v>COGS except excluding depr. and amort.</v>
      </c>
      <c r="B127" s="11"/>
      <c r="C127" s="11"/>
      <c r="D127" s="80">
        <f t="shared" ref="D127:E127" si="8">D33/D$32</f>
        <v>0.7142857142857143</v>
      </c>
      <c r="E127" s="79">
        <f t="shared" si="8"/>
        <v>0.745</v>
      </c>
    </row>
    <row r="128" spans="1:5" x14ac:dyDescent="0.25">
      <c r="A128" s="25" t="str">
        <f t="shared" si="7"/>
        <v>Depreciation and Amortization</v>
      </c>
      <c r="B128" s="11"/>
      <c r="C128" s="11"/>
      <c r="D128" s="70">
        <f t="shared" ref="D128:E128" si="9">D34/D$32</f>
        <v>4.6809523809523808E-2</v>
      </c>
      <c r="E128" s="79">
        <f t="shared" si="9"/>
        <v>4.4999999999999998E-2</v>
      </c>
    </row>
    <row r="129" spans="1:7" x14ac:dyDescent="0.25">
      <c r="A129" s="7" t="str">
        <f t="shared" si="7"/>
        <v>Other operating expenses</v>
      </c>
      <c r="B129" s="11"/>
      <c r="C129" s="11"/>
      <c r="D129" s="72">
        <f t="shared" ref="D129:E129" si="10">D35/D$32</f>
        <v>6.5714285714285711E-2</v>
      </c>
      <c r="E129" s="73">
        <f t="shared" si="10"/>
        <v>5.5E-2</v>
      </c>
    </row>
    <row r="130" spans="1:7" x14ac:dyDescent="0.25">
      <c r="A130" s="25" t="str">
        <f>A36</f>
        <v xml:space="preserve">  EBIT</v>
      </c>
      <c r="B130" s="11"/>
      <c r="C130" s="11"/>
      <c r="D130" s="70">
        <f t="shared" ref="D130:E130" si="11">D36/D$32</f>
        <v>0.1731904761904762</v>
      </c>
      <c r="E130" s="79">
        <f t="shared" si="11"/>
        <v>0.155</v>
      </c>
    </row>
    <row r="131" spans="1:7" x14ac:dyDescent="0.25">
      <c r="A131" s="25" t="str">
        <f>A37</f>
        <v>Interest Expense</v>
      </c>
      <c r="B131" s="11"/>
      <c r="C131" s="11"/>
      <c r="D131" s="72">
        <f t="shared" ref="D131:E131" si="12">D37/D$32</f>
        <v>1.3666666666666667E-2</v>
      </c>
      <c r="E131" s="73">
        <f t="shared" si="12"/>
        <v>1.115E-2</v>
      </c>
    </row>
    <row r="132" spans="1:7" x14ac:dyDescent="0.25">
      <c r="A132" s="25" t="str">
        <f>A38</f>
        <v xml:space="preserve">  EBT</v>
      </c>
      <c r="B132" s="11"/>
      <c r="C132" s="11"/>
      <c r="D132" s="70">
        <f t="shared" ref="D132:E132" si="13">D38/D$32</f>
        <v>0.15952380952380951</v>
      </c>
      <c r="E132" s="79">
        <f t="shared" si="13"/>
        <v>0.14385000000000001</v>
      </c>
    </row>
    <row r="133" spans="1:7" x14ac:dyDescent="0.25">
      <c r="A133" s="25" t="str">
        <f>A39</f>
        <v>Taxes (40%)</v>
      </c>
      <c r="B133" s="11"/>
      <c r="C133" s="11"/>
      <c r="D133" s="80">
        <f t="shared" ref="D133:E133" si="14">D39/D$32</f>
        <v>6.3809523809523816E-2</v>
      </c>
      <c r="E133" s="79">
        <f t="shared" si="14"/>
        <v>5.7540000000000001E-2</v>
      </c>
    </row>
    <row r="134" spans="1:7" ht="14.4" thickBot="1" x14ac:dyDescent="0.3">
      <c r="A134" s="25" t="str">
        <f>A40</f>
        <v xml:space="preserve">  Net Income</v>
      </c>
      <c r="B134" s="11"/>
      <c r="C134" s="11"/>
      <c r="D134" s="74">
        <f t="shared" ref="D134:E134" si="15">D40/D$32</f>
        <v>9.571428571428571E-2</v>
      </c>
      <c r="E134" s="81">
        <f t="shared" si="15"/>
        <v>8.6309999999999998E-2</v>
      </c>
    </row>
    <row r="135" spans="1:7" ht="14.4" thickTop="1" x14ac:dyDescent="0.25">
      <c r="A135" s="25"/>
      <c r="B135" s="11"/>
      <c r="C135" s="11"/>
      <c r="D135" s="82"/>
      <c r="E135" s="83"/>
    </row>
    <row r="136" spans="1:7" ht="12.75" customHeight="1" x14ac:dyDescent="0.25">
      <c r="A136" s="85" t="s">
        <v>75</v>
      </c>
      <c r="B136" s="85"/>
      <c r="C136" s="85"/>
      <c r="D136" s="85"/>
      <c r="E136" s="85"/>
      <c r="F136" s="85"/>
      <c r="G136" s="85"/>
    </row>
    <row r="137" spans="1:7" x14ac:dyDescent="0.25">
      <c r="A137" s="85"/>
      <c r="B137" s="85"/>
      <c r="C137" s="85"/>
      <c r="D137" s="85"/>
      <c r="E137" s="85"/>
      <c r="F137" s="85"/>
      <c r="G137" s="85"/>
    </row>
    <row r="138" spans="1:7" x14ac:dyDescent="0.25">
      <c r="A138" s="85"/>
      <c r="B138" s="85"/>
      <c r="C138" s="85"/>
      <c r="D138" s="85"/>
      <c r="E138" s="85"/>
      <c r="F138" s="85"/>
      <c r="G138" s="85"/>
    </row>
    <row r="139" spans="1:7" x14ac:dyDescent="0.25">
      <c r="A139" s="25"/>
      <c r="B139" s="11"/>
      <c r="C139" s="11"/>
      <c r="D139" s="82"/>
      <c r="E139" s="83"/>
    </row>
    <row r="140" spans="1:7" x14ac:dyDescent="0.25">
      <c r="A140" s="51" t="s">
        <v>64</v>
      </c>
    </row>
    <row r="141" spans="1:7" x14ac:dyDescent="0.25">
      <c r="A141" s="51" t="s">
        <v>62</v>
      </c>
    </row>
    <row r="142" spans="1:7" x14ac:dyDescent="0.25">
      <c r="A142" s="51"/>
    </row>
    <row r="143" spans="1:7" x14ac:dyDescent="0.25">
      <c r="A143" s="33" t="s">
        <v>57</v>
      </c>
      <c r="B143" s="11"/>
      <c r="E143" s="84" t="s">
        <v>58</v>
      </c>
    </row>
    <row r="144" spans="1:7" ht="14.4" thickBot="1" x14ac:dyDescent="0.3">
      <c r="A144" s="18" t="str">
        <f t="shared" ref="A144:A151" si="16">A104</f>
        <v>Assets</v>
      </c>
      <c r="B144" s="11"/>
      <c r="D144" s="19">
        <f>D104</f>
        <v>2016</v>
      </c>
      <c r="E144" s="19">
        <f>E104</f>
        <v>2015</v>
      </c>
    </row>
    <row r="145" spans="1:5" x14ac:dyDescent="0.25">
      <c r="A145" s="11" t="str">
        <f t="shared" si="16"/>
        <v>Cash and cash equivalents</v>
      </c>
      <c r="B145" s="11"/>
      <c r="D145" s="71">
        <f t="shared" ref="D145:E151" si="17">D9/$E9-1</f>
        <v>5.0000000000000044E-2</v>
      </c>
      <c r="E145" s="71">
        <f t="shared" si="17"/>
        <v>0</v>
      </c>
    </row>
    <row r="146" spans="1:5" x14ac:dyDescent="0.25">
      <c r="A146" s="11" t="str">
        <f t="shared" si="16"/>
        <v>Short-term investments</v>
      </c>
      <c r="B146" s="11"/>
      <c r="D146" s="71">
        <f t="shared" si="17"/>
        <v>0.16018518518518521</v>
      </c>
      <c r="E146" s="71">
        <f t="shared" si="17"/>
        <v>0</v>
      </c>
    </row>
    <row r="147" spans="1:5" x14ac:dyDescent="0.25">
      <c r="A147" s="11" t="str">
        <f t="shared" si="16"/>
        <v>Accounts Receivable</v>
      </c>
      <c r="B147" s="11"/>
      <c r="D147" s="71">
        <f t="shared" si="17"/>
        <v>9.375E-2</v>
      </c>
      <c r="E147" s="71">
        <f t="shared" si="17"/>
        <v>0</v>
      </c>
    </row>
    <row r="148" spans="1:5" x14ac:dyDescent="0.25">
      <c r="A148" s="11" t="str">
        <f t="shared" si="16"/>
        <v>Inventories</v>
      </c>
      <c r="B148" s="11"/>
      <c r="D148" s="71">
        <f t="shared" si="17"/>
        <v>0.5</v>
      </c>
      <c r="E148" s="71">
        <f t="shared" si="17"/>
        <v>0</v>
      </c>
    </row>
    <row r="149" spans="1:5" x14ac:dyDescent="0.25">
      <c r="A149" s="25" t="str">
        <f t="shared" si="16"/>
        <v xml:space="preserve">  Total current assets</v>
      </c>
      <c r="B149" s="11"/>
      <c r="D149" s="71">
        <f t="shared" si="17"/>
        <v>0.26736089280100606</v>
      </c>
      <c r="E149" s="71">
        <f t="shared" si="17"/>
        <v>0</v>
      </c>
    </row>
    <row r="150" spans="1:5" x14ac:dyDescent="0.25">
      <c r="A150" s="25" t="str">
        <f t="shared" si="16"/>
        <v xml:space="preserve">  Net fixed assets</v>
      </c>
      <c r="B150" s="11"/>
      <c r="D150" s="71">
        <f t="shared" si="17"/>
        <v>9.2000000000000082E-2</v>
      </c>
      <c r="E150" s="71">
        <f t="shared" si="17"/>
        <v>0</v>
      </c>
    </row>
    <row r="151" spans="1:5" x14ac:dyDescent="0.25">
      <c r="A151" s="11" t="str">
        <f t="shared" si="16"/>
        <v>Total assets</v>
      </c>
      <c r="B151" s="11"/>
      <c r="D151" s="71">
        <f t="shared" si="17"/>
        <v>0.16018518518518521</v>
      </c>
      <c r="E151" s="71">
        <f t="shared" si="17"/>
        <v>0</v>
      </c>
    </row>
    <row r="152" spans="1:5" x14ac:dyDescent="0.25">
      <c r="A152" s="11"/>
      <c r="B152" s="11"/>
      <c r="D152" s="82"/>
      <c r="E152" s="82"/>
    </row>
    <row r="153" spans="1:5" x14ac:dyDescent="0.25">
      <c r="A153" s="11"/>
      <c r="B153" s="11"/>
      <c r="D153" s="75"/>
      <c r="E153" s="84" t="s">
        <v>58</v>
      </c>
    </row>
    <row r="154" spans="1:5" ht="14.4" thickBot="1" x14ac:dyDescent="0.3">
      <c r="A154" s="18" t="str">
        <f t="shared" ref="A154:A164" si="18">A113</f>
        <v>Liabilities and equity</v>
      </c>
      <c r="B154" s="11"/>
      <c r="D154" s="19">
        <f>D113</f>
        <v>2016</v>
      </c>
      <c r="E154" s="19">
        <f>E113</f>
        <v>2015</v>
      </c>
    </row>
    <row r="155" spans="1:5" x14ac:dyDescent="0.25">
      <c r="A155" s="11" t="str">
        <f t="shared" si="18"/>
        <v>Accounts payable</v>
      </c>
      <c r="B155" s="11"/>
      <c r="D155" s="71">
        <f t="shared" ref="D155:E164" si="19">D18/$E18-1</f>
        <v>5.0000000000000044E-2</v>
      </c>
      <c r="E155" s="71">
        <f t="shared" si="19"/>
        <v>0</v>
      </c>
    </row>
    <row r="156" spans="1:5" x14ac:dyDescent="0.25">
      <c r="A156" s="11" t="str">
        <f t="shared" si="18"/>
        <v>Accruals</v>
      </c>
      <c r="B156" s="11"/>
      <c r="D156" s="71">
        <f t="shared" si="19"/>
        <v>5.0000000000000044E-2</v>
      </c>
      <c r="E156" s="71">
        <f t="shared" si="19"/>
        <v>0</v>
      </c>
    </row>
    <row r="157" spans="1:5" x14ac:dyDescent="0.25">
      <c r="A157" s="11" t="str">
        <f t="shared" si="18"/>
        <v>Notes payable</v>
      </c>
      <c r="B157" s="11"/>
      <c r="D157" s="71">
        <f t="shared" si="19"/>
        <v>2.0754629629629631</v>
      </c>
      <c r="E157" s="71">
        <f t="shared" si="19"/>
        <v>0</v>
      </c>
    </row>
    <row r="158" spans="1:5" x14ac:dyDescent="0.25">
      <c r="A158" s="25" t="str">
        <f t="shared" si="18"/>
        <v xml:space="preserve">  Total current liabilities</v>
      </c>
      <c r="B158" s="11"/>
      <c r="D158" s="71">
        <f t="shared" si="19"/>
        <v>0.31000396196513469</v>
      </c>
      <c r="E158" s="71">
        <f t="shared" si="19"/>
        <v>0</v>
      </c>
    </row>
    <row r="159" spans="1:5" x14ac:dyDescent="0.25">
      <c r="A159" s="11" t="str">
        <f t="shared" si="18"/>
        <v>Long-term debt</v>
      </c>
      <c r="B159" s="11"/>
      <c r="D159" s="71">
        <f t="shared" si="19"/>
        <v>0.16018518518518521</v>
      </c>
      <c r="E159" s="71">
        <f t="shared" si="19"/>
        <v>0</v>
      </c>
    </row>
    <row r="160" spans="1:5" x14ac:dyDescent="0.25">
      <c r="A160" s="25" t="str">
        <f t="shared" si="18"/>
        <v xml:space="preserve">  Total liabilities</v>
      </c>
      <c r="B160" s="11"/>
      <c r="D160" s="71">
        <f t="shared" si="19"/>
        <v>0.22969669117647062</v>
      </c>
      <c r="E160" s="71">
        <f t="shared" si="19"/>
        <v>0</v>
      </c>
    </row>
    <row r="161" spans="1:5" x14ac:dyDescent="0.25">
      <c r="A161" s="11" t="str">
        <f t="shared" si="18"/>
        <v>Common stock</v>
      </c>
      <c r="B161" s="11"/>
      <c r="D161" s="71">
        <f t="shared" si="19"/>
        <v>2.9998879175072934E-2</v>
      </c>
      <c r="E161" s="71">
        <f t="shared" si="19"/>
        <v>0</v>
      </c>
    </row>
    <row r="162" spans="1:5" x14ac:dyDescent="0.25">
      <c r="A162" s="11" t="str">
        <f t="shared" si="18"/>
        <v>Retained Earnings</v>
      </c>
      <c r="B162" s="11"/>
      <c r="D162" s="71">
        <f t="shared" si="19"/>
        <v>0.55187499999999989</v>
      </c>
      <c r="E162" s="71">
        <f t="shared" si="19"/>
        <v>0</v>
      </c>
    </row>
    <row r="163" spans="1:5" x14ac:dyDescent="0.25">
      <c r="A163" s="25" t="str">
        <f t="shared" si="18"/>
        <v xml:space="preserve">  Total common equity</v>
      </c>
      <c r="B163" s="11"/>
      <c r="D163" s="71">
        <f t="shared" si="19"/>
        <v>0.12556308368430691</v>
      </c>
      <c r="E163" s="71">
        <f t="shared" si="19"/>
        <v>0</v>
      </c>
    </row>
    <row r="164" spans="1:5" x14ac:dyDescent="0.25">
      <c r="A164" s="11" t="str">
        <f t="shared" si="18"/>
        <v>Total liabilities and equity</v>
      </c>
      <c r="B164" s="11"/>
      <c r="D164" s="71">
        <f t="shared" si="19"/>
        <v>0.16018518518518521</v>
      </c>
      <c r="E164" s="71">
        <f t="shared" si="19"/>
        <v>0</v>
      </c>
    </row>
    <row r="165" spans="1:5" x14ac:dyDescent="0.25">
      <c r="A165" s="11"/>
      <c r="B165" s="11"/>
      <c r="D165" s="76"/>
      <c r="E165" s="76"/>
    </row>
    <row r="166" spans="1:5" x14ac:dyDescent="0.25">
      <c r="E166" s="84" t="s">
        <v>58</v>
      </c>
    </row>
    <row r="167" spans="1:5" ht="14.4" thickBot="1" x14ac:dyDescent="0.3">
      <c r="A167" s="33" t="s">
        <v>59</v>
      </c>
      <c r="B167" s="11"/>
      <c r="C167" s="11"/>
      <c r="D167" s="19">
        <f>D125</f>
        <v>2016</v>
      </c>
      <c r="E167" s="19">
        <f>E125</f>
        <v>2015</v>
      </c>
    </row>
    <row r="168" spans="1:5" x14ac:dyDescent="0.25">
      <c r="A168" s="11" t="str">
        <f t="shared" ref="A168:A176" si="20">A126</f>
        <v>Sales</v>
      </c>
      <c r="B168" s="11"/>
      <c r="C168" s="11"/>
      <c r="D168" s="79">
        <f t="shared" ref="D168:E176" si="21">D32/$E32-1</f>
        <v>5.0000000000000044E-2</v>
      </c>
      <c r="E168" s="79">
        <f t="shared" si="21"/>
        <v>0</v>
      </c>
    </row>
    <row r="169" spans="1:5" x14ac:dyDescent="0.25">
      <c r="A169" s="25" t="str">
        <f t="shared" si="20"/>
        <v>COGS except excluding depr. and amort.</v>
      </c>
      <c r="B169" s="11"/>
      <c r="C169" s="11"/>
      <c r="D169" s="79">
        <f t="shared" ref="D169:E169" si="22">D33/$E33-1</f>
        <v>6.7114093959732557E-3</v>
      </c>
      <c r="E169" s="79">
        <f t="shared" si="22"/>
        <v>0</v>
      </c>
    </row>
    <row r="170" spans="1:5" x14ac:dyDescent="0.25">
      <c r="A170" s="25" t="str">
        <f t="shared" si="20"/>
        <v>Depreciation and Amortization</v>
      </c>
      <c r="B170" s="11"/>
      <c r="C170" s="11"/>
      <c r="D170" s="79">
        <f t="shared" ref="D170:E170" si="23">D34/$E34-1</f>
        <v>9.2222222222222205E-2</v>
      </c>
      <c r="E170" s="79">
        <f t="shared" si="23"/>
        <v>0</v>
      </c>
    </row>
    <row r="171" spans="1:5" x14ac:dyDescent="0.25">
      <c r="A171" s="25" t="str">
        <f t="shared" si="20"/>
        <v>Other operating expenses</v>
      </c>
      <c r="B171" s="11"/>
      <c r="C171" s="11"/>
      <c r="D171" s="79">
        <f t="shared" ref="D171:E172" si="24">D35/$E35-1</f>
        <v>0.25454545454545463</v>
      </c>
      <c r="E171" s="79">
        <f t="shared" si="24"/>
        <v>0</v>
      </c>
    </row>
    <row r="172" spans="1:5" x14ac:dyDescent="0.25">
      <c r="A172" s="25" t="str">
        <f t="shared" si="20"/>
        <v xml:space="preserve">  EBIT</v>
      </c>
      <c r="B172" s="11"/>
      <c r="C172" s="11"/>
      <c r="D172" s="79">
        <f t="shared" si="24"/>
        <v>0.17322580645161301</v>
      </c>
      <c r="E172" s="79">
        <f t="shared" si="24"/>
        <v>0</v>
      </c>
    </row>
    <row r="173" spans="1:5" x14ac:dyDescent="0.25">
      <c r="A173" s="25" t="str">
        <f t="shared" si="20"/>
        <v>Interest Expense</v>
      </c>
      <c r="B173" s="11"/>
      <c r="C173" s="11"/>
      <c r="D173" s="79">
        <f t="shared" si="21"/>
        <v>0.2869955156950672</v>
      </c>
      <c r="E173" s="79">
        <f t="shared" ref="E173" si="25">E37/$E37-1</f>
        <v>0</v>
      </c>
    </row>
    <row r="174" spans="1:5" x14ac:dyDescent="0.25">
      <c r="A174" s="25" t="str">
        <f t="shared" si="20"/>
        <v xml:space="preserve">  EBT</v>
      </c>
      <c r="B174" s="11"/>
      <c r="C174" s="11"/>
      <c r="D174" s="79">
        <f t="shared" si="21"/>
        <v>0.16440736878693074</v>
      </c>
      <c r="E174" s="79">
        <f t="shared" ref="E174" si="26">E38/$E38-1</f>
        <v>0</v>
      </c>
    </row>
    <row r="175" spans="1:5" x14ac:dyDescent="0.25">
      <c r="A175" s="25" t="str">
        <f t="shared" si="20"/>
        <v>Taxes (40%)</v>
      </c>
      <c r="B175" s="11"/>
      <c r="C175" s="11"/>
      <c r="D175" s="79">
        <f t="shared" si="21"/>
        <v>0.16440736878693074</v>
      </c>
      <c r="E175" s="79">
        <f t="shared" ref="E175" si="27">E39/$E39-1</f>
        <v>0</v>
      </c>
    </row>
    <row r="176" spans="1:5" x14ac:dyDescent="0.25">
      <c r="A176" s="25" t="str">
        <f t="shared" si="20"/>
        <v xml:space="preserve">  Net Income</v>
      </c>
      <c r="B176" s="11"/>
      <c r="C176" s="11"/>
      <c r="D176" s="79">
        <f t="shared" si="21"/>
        <v>0.16440736878693074</v>
      </c>
      <c r="E176" s="79">
        <f t="shared" ref="E176" si="28">E40/$E40-1</f>
        <v>0</v>
      </c>
    </row>
    <row r="178" spans="1:7" ht="12.75" customHeight="1" x14ac:dyDescent="0.25">
      <c r="A178" s="85" t="s">
        <v>76</v>
      </c>
      <c r="B178" s="85"/>
      <c r="C178" s="85"/>
      <c r="D178" s="85"/>
      <c r="E178" s="85"/>
      <c r="F178" s="85"/>
      <c r="G178" s="85"/>
    </row>
    <row r="179" spans="1:7" x14ac:dyDescent="0.25">
      <c r="A179" s="85"/>
      <c r="B179" s="85"/>
      <c r="C179" s="85"/>
      <c r="D179" s="85"/>
      <c r="E179" s="85"/>
      <c r="F179" s="85"/>
      <c r="G179" s="85"/>
    </row>
    <row r="180" spans="1:7" x14ac:dyDescent="0.25">
      <c r="A180" s="85"/>
      <c r="B180" s="85"/>
      <c r="C180" s="85"/>
      <c r="D180" s="85"/>
      <c r="E180" s="85"/>
      <c r="F180" s="85"/>
      <c r="G180" s="85"/>
    </row>
    <row r="181" spans="1:7" x14ac:dyDescent="0.25">
      <c r="A181" s="85"/>
      <c r="B181" s="85"/>
      <c r="C181" s="85"/>
      <c r="D181" s="85"/>
      <c r="E181" s="85"/>
      <c r="F181" s="85"/>
      <c r="G181" s="85"/>
    </row>
  </sheetData>
  <mergeCells count="6">
    <mergeCell ref="A178:G181"/>
    <mergeCell ref="A89:G89"/>
    <mergeCell ref="A96:G98"/>
    <mergeCell ref="A136:G138"/>
    <mergeCell ref="A79:G81"/>
    <mergeCell ref="A84:G86"/>
  </mergeCells>
  <phoneticPr fontId="0" type="noConversion"/>
  <pageMargins left="0.75" right="0.75" top="1" bottom="1" header="0.5" footer="0.5"/>
  <pageSetup orientation="portrait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Build a Model </vt:lpstr>
      <vt:lpstr>' Build a Model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Ratio Analysis. Build a Model</dc:title>
  <dc:subject>Build a Model</dc:subject>
  <dc:creator>Christopher Buzzard and Mike Ehrhardt</dc:creator>
  <cp:lastModifiedBy>Mike Ehrhardt</cp:lastModifiedBy>
  <cp:lastPrinted>1999-10-14T14:54:21Z</cp:lastPrinted>
  <dcterms:created xsi:type="dcterms:W3CDTF">1999-09-07T00:55:56Z</dcterms:created>
  <dcterms:modified xsi:type="dcterms:W3CDTF">2015-07-16T19:20:19Z</dcterms:modified>
</cp:coreProperties>
</file>